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o\Documents\Documents\Financial Management for Catholic Crosscultural Centre\"/>
    </mc:Choice>
  </mc:AlternateContent>
  <xr:revisionPtr revIDLastSave="0" documentId="13_ncr:1_{5CB5BFE8-7549-4570-9F51-6AE9B2B4817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lance Sheet" sheetId="4" r:id="rId1"/>
    <sheet name="Income Statement" sheetId="7" r:id="rId2"/>
    <sheet name="Budget vs. Actual" sheetId="3" r:id="rId3"/>
  </sheets>
  <definedNames>
    <definedName name="_xlnm.Print_Area" localSheetId="0">'Balance Sheet'!$A$1:$K$48</definedName>
    <definedName name="_xlnm.Print_Area" localSheetId="2">'Budget vs. Actual'!$A$1:$P$27</definedName>
    <definedName name="_xlnm.Print_Area" localSheetId="1">'Income Statement'!$B$1:$L$42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" l="1"/>
  <c r="M14" i="3" l="1"/>
  <c r="I16" i="3"/>
  <c r="M16" i="3" s="1"/>
  <c r="I15" i="3"/>
  <c r="M15" i="3" s="1"/>
  <c r="M10" i="3" l="1"/>
  <c r="K31" i="7"/>
  <c r="J32" i="7"/>
  <c r="M11" i="3" l="1"/>
  <c r="M12" i="3" s="1"/>
  <c r="I21" i="3"/>
  <c r="F17" i="4"/>
  <c r="F7" i="4"/>
  <c r="I32" i="7"/>
  <c r="H32" i="7"/>
  <c r="G32" i="7"/>
  <c r="F32" i="7"/>
  <c r="E32" i="7"/>
  <c r="D32" i="7"/>
  <c r="F18" i="4" l="1"/>
  <c r="F20" i="4" s="1"/>
  <c r="M21" i="3"/>
  <c r="K23" i="7"/>
  <c r="G15" i="3"/>
  <c r="E26" i="3" l="1"/>
  <c r="E7" i="3" l="1"/>
  <c r="I6" i="3" l="1"/>
  <c r="M6" i="3" s="1"/>
  <c r="I5" i="3"/>
  <c r="M5" i="3" s="1"/>
  <c r="G6" i="3"/>
  <c r="G23" i="3"/>
  <c r="M7" i="3" l="1"/>
  <c r="K6" i="3"/>
  <c r="K24" i="7" l="1"/>
  <c r="G10" i="3"/>
  <c r="O4" i="3"/>
  <c r="K11" i="7"/>
  <c r="K21" i="7"/>
  <c r="K22" i="7"/>
  <c r="K25" i="7"/>
  <c r="K26" i="7"/>
  <c r="K27" i="7"/>
  <c r="K28" i="7"/>
  <c r="K29" i="7"/>
  <c r="K30" i="7"/>
  <c r="K4" i="7"/>
  <c r="K5" i="7"/>
  <c r="K6" i="7"/>
  <c r="K7" i="7"/>
  <c r="K8" i="7"/>
  <c r="K9" i="7"/>
  <c r="K10" i="7"/>
  <c r="K12" i="7"/>
  <c r="K13" i="7"/>
  <c r="K14" i="7"/>
  <c r="K3" i="7"/>
  <c r="F15" i="7"/>
  <c r="G15" i="7"/>
  <c r="H15" i="7"/>
  <c r="I15" i="7"/>
  <c r="J15" i="7"/>
  <c r="E15" i="7"/>
  <c r="D15" i="7"/>
  <c r="F33" i="7" l="1"/>
  <c r="K20" i="7"/>
  <c r="J33" i="7"/>
  <c r="K19" i="7"/>
  <c r="I33" i="7"/>
  <c r="E33" i="7"/>
  <c r="H33" i="7"/>
  <c r="K15" i="7" l="1"/>
  <c r="O5" i="3"/>
  <c r="K32" i="7"/>
  <c r="D33" i="7"/>
  <c r="G33" i="7"/>
  <c r="K33" i="7" l="1"/>
  <c r="F48" i="4" s="1"/>
  <c r="G17" i="3"/>
  <c r="I14" i="3" l="1"/>
  <c r="G4" i="3"/>
  <c r="G5" i="3" l="1"/>
  <c r="G7" i="3" s="1"/>
  <c r="G14" i="3"/>
  <c r="I17" i="3"/>
  <c r="M17" i="3" s="1"/>
  <c r="I10" i="3"/>
  <c r="G11" i="3"/>
  <c r="G12" i="3" s="1"/>
  <c r="I4" i="3"/>
  <c r="K14" i="3" l="1"/>
  <c r="K4" i="3"/>
  <c r="I7" i="3"/>
  <c r="O10" i="3"/>
  <c r="K10" i="3"/>
  <c r="I11" i="3" l="1"/>
  <c r="I12" i="3" s="1"/>
  <c r="K15" i="3"/>
  <c r="O17" i="3"/>
  <c r="I19" i="3"/>
  <c r="I20" i="3"/>
  <c r="M20" i="3" s="1"/>
  <c r="I22" i="3"/>
  <c r="M22" i="3" s="1"/>
  <c r="I23" i="3"/>
  <c r="M23" i="3" s="1"/>
  <c r="I24" i="3"/>
  <c r="M24" i="3" s="1"/>
  <c r="G24" i="3"/>
  <c r="G22" i="3"/>
  <c r="G21" i="3"/>
  <c r="K21" i="3" s="1"/>
  <c r="G20" i="3"/>
  <c r="G19" i="3"/>
  <c r="G18" i="3"/>
  <c r="G16" i="3"/>
  <c r="O14" i="3"/>
  <c r="E27" i="3"/>
  <c r="G25" i="3" l="1"/>
  <c r="G26" i="3" s="1"/>
  <c r="M19" i="3"/>
  <c r="O19" i="3" s="1"/>
  <c r="I25" i="3"/>
  <c r="I26" i="3" s="1"/>
  <c r="O16" i="3"/>
  <c r="O11" i="3"/>
  <c r="K19" i="3"/>
  <c r="O20" i="3"/>
  <c r="K24" i="3"/>
  <c r="K16" i="3"/>
  <c r="O24" i="3"/>
  <c r="K22" i="3"/>
  <c r="K17" i="3"/>
  <c r="K5" i="3"/>
  <c r="K7" i="3" s="1"/>
  <c r="O21" i="3"/>
  <c r="K20" i="3"/>
  <c r="K11" i="3"/>
  <c r="K12" i="3" s="1"/>
  <c r="O22" i="3"/>
  <c r="O23" i="3"/>
  <c r="K23" i="3"/>
  <c r="O7" i="3"/>
  <c r="G27" i="3" l="1"/>
  <c r="M18" i="3" l="1"/>
  <c r="M25" i="3" s="1"/>
  <c r="I27" i="3"/>
  <c r="K18" i="3"/>
  <c r="K25" i="3" s="1"/>
  <c r="K26" i="3" s="1"/>
  <c r="M26" i="3" l="1"/>
  <c r="O25" i="3"/>
  <c r="K27" i="3"/>
  <c r="O18" i="3"/>
  <c r="M27" i="3" l="1"/>
  <c r="O26" i="3"/>
  <c r="O27" i="3" s="1"/>
</calcChain>
</file>

<file path=xl/sharedStrings.xml><?xml version="1.0" encoding="utf-8"?>
<sst xmlns="http://schemas.openxmlformats.org/spreadsheetml/2006/main" count="155" uniqueCount="131">
  <si>
    <t>ASSETS</t>
  </si>
  <si>
    <t>Current Assets</t>
  </si>
  <si>
    <t>Chequing/Savings</t>
  </si>
  <si>
    <t>1000 · BANK</t>
  </si>
  <si>
    <t>1002 · BUSINESS INVESTMENT SAVINGS AC</t>
  </si>
  <si>
    <t>Total Chequing/Savings</t>
  </si>
  <si>
    <t>Other Current Assets</t>
  </si>
  <si>
    <t>1005 · MEMBER SHARES</t>
  </si>
  <si>
    <t>1100 · SHORT TERM INVESTMENTS</t>
  </si>
  <si>
    <t>1250 · HST - Federal</t>
  </si>
  <si>
    <t>1252 · HST - Provincial</t>
  </si>
  <si>
    <t>1260 · GRANTS RECEIVABLE</t>
  </si>
  <si>
    <t>1300 · PREPAID INSURANCE</t>
  </si>
  <si>
    <t>1320 · PREPAID - OTHER</t>
  </si>
  <si>
    <t>1330 · DEPOSIT</t>
  </si>
  <si>
    <t>Total Other Current Assets</t>
  </si>
  <si>
    <t>Total Current Assets</t>
  </si>
  <si>
    <t>Fixed Assets</t>
  </si>
  <si>
    <t>TOTAL ASSETS</t>
  </si>
  <si>
    <t>LIABILITIES &amp; EQUITY</t>
  </si>
  <si>
    <t>Liabilities</t>
  </si>
  <si>
    <t>Current Liabilities</t>
  </si>
  <si>
    <t>Other Current Liabilities</t>
  </si>
  <si>
    <t>2710 · DEFERRED CAPITAL CONTRIBU</t>
  </si>
  <si>
    <t>2150-1 · Accounts payable - Due to Funde</t>
  </si>
  <si>
    <t>2170-1 · Accounts Payable - HOOPP1</t>
  </si>
  <si>
    <t>2200 · ACCRUED LIABILITIES-AUDITORS</t>
  </si>
  <si>
    <t>2207 · ACCRUED LIABILITIES - BOOKKEEP</t>
  </si>
  <si>
    <t>2209 · ACCRUED LIABILITIES - ICHA I/T</t>
  </si>
  <si>
    <t>2211 · ACCRUED LIABILITIES - OTHERS</t>
  </si>
  <si>
    <t>2700 · DEFERRED MOH REVENUE</t>
  </si>
  <si>
    <t>2712 · DEFERRED CAPITAL CONTRIBUTION</t>
  </si>
  <si>
    <t>Total Other Current Liabilities</t>
  </si>
  <si>
    <t>Total Current Liabilities</t>
  </si>
  <si>
    <t>Total Liabilities</t>
  </si>
  <si>
    <t>Equity</t>
  </si>
  <si>
    <t>3750 · VACATION PAY FUND</t>
  </si>
  <si>
    <t>32000 · Retained Earnings</t>
  </si>
  <si>
    <t>3700 · SURPLUS OF FUND RECEIVED</t>
  </si>
  <si>
    <t>Net Income</t>
  </si>
  <si>
    <t>Total Equity</t>
  </si>
  <si>
    <t>TOTAL LIABILITIES &amp; EQUITY</t>
  </si>
  <si>
    <t>9 Huntley</t>
  </si>
  <si>
    <t>B2H</t>
  </si>
  <si>
    <t>GEN</t>
  </si>
  <si>
    <t>H2H</t>
  </si>
  <si>
    <t>Income</t>
  </si>
  <si>
    <t>4000 · MOH FHT REVENUE</t>
  </si>
  <si>
    <t>4130CT · MISC. REVENUE</t>
  </si>
  <si>
    <t>4262 · Fred Victor Funding</t>
  </si>
  <si>
    <t>4300 · INTEREST</t>
  </si>
  <si>
    <t>4410 · 9 HUNTLEY REVENUE</t>
  </si>
  <si>
    <t>4415 · 1011 LANSDOWNE (MADISON) REVEN</t>
  </si>
  <si>
    <t>4700 · BRIDGES TO HOUSING (B2H) PROJE</t>
  </si>
  <si>
    <t>Total Income</t>
  </si>
  <si>
    <t>Gross Profit</t>
  </si>
  <si>
    <t>Expense</t>
  </si>
  <si>
    <t>IT Annual ongoing overhead</t>
  </si>
  <si>
    <t>6084 · LOCAL IT SUPPORT</t>
  </si>
  <si>
    <t>6000 · INSURANCE</t>
  </si>
  <si>
    <t>6040 · LEGAL</t>
  </si>
  <si>
    <t>6042 · GENERAL CONSULTING</t>
  </si>
  <si>
    <t>6075 · PROFESSIONAL DEVELOPMENT</t>
  </si>
  <si>
    <t>6090 · RECRUITMENT</t>
  </si>
  <si>
    <t>6067 · TRANSLATION</t>
  </si>
  <si>
    <t>6046 · MEDICAL SUPPLIES</t>
  </si>
  <si>
    <t>6045 · OFFICE SUPPLIES</t>
  </si>
  <si>
    <t>6100 · PREMISES COSTS</t>
  </si>
  <si>
    <t>Total Expense</t>
  </si>
  <si>
    <t># of Months</t>
  </si>
  <si>
    <t>Annual Budget</t>
  </si>
  <si>
    <t>YTD Budget</t>
  </si>
  <si>
    <t>YTD Actual</t>
  </si>
  <si>
    <t>VAR</t>
  </si>
  <si>
    <t>Year-end projection</t>
  </si>
  <si>
    <t>Comments</t>
  </si>
  <si>
    <t>5010 · Salaries</t>
  </si>
  <si>
    <t>5500 · Benefits</t>
  </si>
  <si>
    <t>Insurance</t>
  </si>
  <si>
    <t>Legal</t>
  </si>
  <si>
    <t>Accounting and general consulting</t>
  </si>
  <si>
    <t>bank fees, postage, medical waste, payroll services, telephone, printing, office supplies, membership</t>
  </si>
  <si>
    <t>medical supplies</t>
  </si>
  <si>
    <t>Translation</t>
  </si>
  <si>
    <t>Professional Development</t>
  </si>
  <si>
    <t>Recruitment</t>
  </si>
  <si>
    <t>premiss cost</t>
  </si>
  <si>
    <t>Note:</t>
  </si>
  <si>
    <t xml:space="preserve">4263 · Substance Use Care Hub </t>
  </si>
  <si>
    <t>4264 · H2H</t>
  </si>
  <si>
    <t>4500 - Revenue- One Time</t>
  </si>
  <si>
    <t>Total Expenses</t>
  </si>
  <si>
    <t>Bluebird IT &amp; Hub Technology support</t>
  </si>
  <si>
    <t>Substance Use Care Hub</t>
  </si>
  <si>
    <t>Total</t>
  </si>
  <si>
    <t>CoT - Pandemic pay</t>
  </si>
  <si>
    <t>6090 · RECRUITMENT</t>
    <phoneticPr fontId="11" type="noConversion"/>
  </si>
  <si>
    <t>Capital Planning Fund</t>
  </si>
  <si>
    <t>2718 · Deferred Revenue - City of Toro</t>
  </si>
  <si>
    <t>2717 · City of Toronto - One Time Reve</t>
  </si>
  <si>
    <t>2715 · Deferred Revenue - H2H</t>
  </si>
  <si>
    <t>4800 · The 519 Project</t>
  </si>
  <si>
    <t>SUAP</t>
  </si>
  <si>
    <t>Changed by reconcil vacation fund on Mar 31, 2023</t>
  </si>
  <si>
    <t>Interest income</t>
  </si>
  <si>
    <t>Based on YE 2023 TPAS</t>
  </si>
  <si>
    <t>4850 · SUAP</t>
  </si>
  <si>
    <t>$503,276 for the fiscal year</t>
  </si>
  <si>
    <t>Note: we received H2H and SUAP funding in June, and will accrual the revenue back each month</t>
  </si>
  <si>
    <t>2202 · ACCRUED LIABILITIES - AUDIT</t>
  </si>
  <si>
    <t>2700CPF · MOH - Def Revenue - Capital PI</t>
  </si>
  <si>
    <t>Moved accounting cost from GEN to SUAP according to SUAP budget</t>
  </si>
  <si>
    <t>Medical Records and a reimbursement from our landlord and Union reimbursement</t>
  </si>
  <si>
    <t>22% benefit forecast</t>
  </si>
  <si>
    <t>$300 painting of the clinic reimbursement</t>
  </si>
  <si>
    <t>Potential recovery of medical supply cost from Substance Hub</t>
  </si>
  <si>
    <t>Multilingual Community Interpreter Service</t>
  </si>
  <si>
    <t>Will increase once reconcile visa</t>
  </si>
  <si>
    <t>Will decrease once reconcile visa</t>
  </si>
  <si>
    <t>6030 · SUBCRIPTION</t>
  </si>
  <si>
    <t>OHA expense</t>
  </si>
  <si>
    <t>31 Aug 23</t>
  </si>
  <si>
    <t>$17k rent per month. $2.2k security.  $2.3k Utility, $4.7k cleaning, Increased by $1,700 per month starting Oct. Save $3382.83 per month starting from Feb 2024</t>
  </si>
  <si>
    <t>2% wage grid increase based on the presentation to the Board. Also include 9 months of physio's vacancy</t>
  </si>
  <si>
    <t>Negotiation cost + accounting fees + $25k strat plan consultant</t>
  </si>
  <si>
    <t>Unknown spending items are: Mediator, wage increase result from union negotiation</t>
  </si>
  <si>
    <t>TOTAL SALARY AND BENEFITS</t>
  </si>
  <si>
    <t>OVERHEAD EXPENSES</t>
  </si>
  <si>
    <r>
      <t xml:space="preserve">The term "accrued liability" refers </t>
    </r>
    <r>
      <rPr>
        <i/>
        <sz val="11"/>
        <color theme="1"/>
        <rFont val="Calibri"/>
        <family val="2"/>
        <scheme val="minor"/>
      </rPr>
      <t>to an expense incurred but not yet paid for by a business</t>
    </r>
    <r>
      <rPr>
        <sz val="11"/>
        <color theme="1"/>
        <rFont val="Calibri"/>
        <family val="2"/>
        <scheme val="minor"/>
      </rPr>
      <t xml:space="preserve">. </t>
    </r>
  </si>
  <si>
    <t>What would guess this number would be?</t>
  </si>
  <si>
    <t>What do you think about these numbers?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</si>
</sst>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* #,##0.00_ ;_ * \-#,##0.00_ ;_ * &quot;-&quot;??_ ;_ @_ "/>
    <numFmt numFmtId="168" formatCode="_-&quot;$&quot;* #,##0_-;\-&quot;$&quot;* #,##0_-;_-&quot;$&quot;* &quot;-&quot;??_-;_-@_-"/>
    <numFmt numFmtId="169" formatCode="#,##0.00_ ;\-#,##0.00\ "/>
    <numFmt numFmtId="170" formatCode="_-* #,##0_-;\-* #,##0_-;_-* &quot;-&quot;??_-;_-@_-"/>
    <numFmt numFmtId="171" formatCode="_-[$$-409]* #,##0_ ;_-[$$-409]* \-#,##0\ ;_-[$$-409]* &quot;-&quot;??_ ;_-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323232"/>
      <name val="Arial"/>
      <family val="2"/>
    </font>
    <font>
      <sz val="12"/>
      <color theme="1"/>
      <name val="Calibri"/>
      <family val="2"/>
      <scheme val="minor"/>
    </font>
    <font>
      <sz val="12"/>
      <color rgb="FF323232"/>
      <name val="Arial"/>
      <family val="2"/>
    </font>
    <font>
      <b/>
      <sz val="12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sz val="10"/>
      <name val="Arial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5" fillId="0" borderId="0"/>
  </cellStyleXfs>
  <cellXfs count="86">
    <xf numFmtId="0" fontId="0" fillId="0" borderId="0" xfId="0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39" fontId="3" fillId="0" borderId="0" xfId="0" applyNumberFormat="1" applyFont="1"/>
    <xf numFmtId="0" fontId="2" fillId="0" borderId="0" xfId="0" applyFont="1"/>
    <xf numFmtId="43" fontId="4" fillId="0" borderId="0" xfId="1" applyNumberFormat="1" applyFont="1"/>
    <xf numFmtId="168" fontId="5" fillId="0" borderId="0" xfId="2" applyNumberFormat="1" applyFont="1"/>
    <xf numFmtId="43" fontId="5" fillId="0" borderId="0" xfId="1" applyNumberFormat="1" applyFont="1"/>
    <xf numFmtId="43" fontId="0" fillId="0" borderId="0" xfId="1" applyNumberFormat="1" applyFont="1"/>
    <xf numFmtId="43" fontId="2" fillId="0" borderId="0" xfId="1" applyNumberFormat="1" applyFont="1"/>
    <xf numFmtId="43" fontId="4" fillId="0" borderId="0" xfId="1" applyNumberFormat="1" applyFont="1" applyAlignment="1">
      <alignment horizontal="center"/>
    </xf>
    <xf numFmtId="168" fontId="4" fillId="0" borderId="1" xfId="2" applyNumberFormat="1" applyFont="1" applyBorder="1" applyAlignment="1">
      <alignment horizontal="center" wrapText="1"/>
    </xf>
    <xf numFmtId="168" fontId="5" fillId="0" borderId="0" xfId="2" applyNumberFormat="1" applyFont="1" applyAlignment="1">
      <alignment horizontal="center"/>
    </xf>
    <xf numFmtId="168" fontId="4" fillId="0" borderId="1" xfId="2" applyNumberFormat="1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43" fontId="0" fillId="0" borderId="0" xfId="1" applyNumberFormat="1" applyFont="1" applyAlignment="1">
      <alignment horizontal="center"/>
    </xf>
    <xf numFmtId="168" fontId="6" fillId="0" borderId="0" xfId="2" applyNumberFormat="1" applyFont="1"/>
    <xf numFmtId="43" fontId="6" fillId="0" borderId="0" xfId="1" applyNumberFormat="1" applyFont="1"/>
    <xf numFmtId="164" fontId="6" fillId="0" borderId="0" xfId="2" applyNumberFormat="1" applyFont="1"/>
    <xf numFmtId="43" fontId="6" fillId="0" borderId="0" xfId="1" applyNumberFormat="1" applyFont="1" applyAlignment="1">
      <alignment wrapText="1"/>
    </xf>
    <xf numFmtId="168" fontId="6" fillId="0" borderId="2" xfId="2" applyNumberFormat="1" applyFont="1" applyBorder="1"/>
    <xf numFmtId="43" fontId="6" fillId="0" borderId="2" xfId="1" applyNumberFormat="1" applyFont="1" applyBorder="1"/>
    <xf numFmtId="43" fontId="7" fillId="0" borderId="0" xfId="1" applyNumberFormat="1" applyFont="1" applyFill="1"/>
    <xf numFmtId="164" fontId="6" fillId="0" borderId="0" xfId="2" applyNumberFormat="1" applyFont="1" applyFill="1" applyAlignment="1">
      <alignment horizontal="right"/>
    </xf>
    <xf numFmtId="164" fontId="6" fillId="0" borderId="0" xfId="2" applyNumberFormat="1" applyFont="1" applyFill="1"/>
    <xf numFmtId="164" fontId="6" fillId="0" borderId="0" xfId="2" applyNumberFormat="1" applyFont="1" applyAlignment="1">
      <alignment horizontal="right"/>
    </xf>
    <xf numFmtId="43" fontId="4" fillId="0" borderId="0" xfId="1" applyNumberFormat="1" applyFont="1" applyFill="1"/>
    <xf numFmtId="43" fontId="6" fillId="0" borderId="0" xfId="1" applyNumberFormat="1" applyFont="1" applyFill="1" applyAlignment="1">
      <alignment wrapText="1"/>
    </xf>
    <xf numFmtId="43" fontId="0" fillId="0" borderId="0" xfId="1" applyNumberFormat="1" applyFont="1" applyFill="1"/>
    <xf numFmtId="43" fontId="6" fillId="0" borderId="0" xfId="1" applyNumberFormat="1" applyFont="1" applyFill="1"/>
    <xf numFmtId="164" fontId="6" fillId="0" borderId="0" xfId="2" applyNumberFormat="1" applyFont="1" applyFill="1" applyBorder="1" applyAlignment="1">
      <alignment horizontal="right"/>
    </xf>
    <xf numFmtId="164" fontId="6" fillId="0" borderId="0" xfId="2" applyNumberFormat="1" applyFont="1" applyBorder="1" applyAlignment="1">
      <alignment horizontal="right"/>
    </xf>
    <xf numFmtId="164" fontId="6" fillId="0" borderId="3" xfId="2" applyNumberFormat="1" applyFont="1" applyBorder="1"/>
    <xf numFmtId="43" fontId="6" fillId="0" borderId="3" xfId="1" applyNumberFormat="1" applyFont="1" applyBorder="1"/>
    <xf numFmtId="164" fontId="4" fillId="0" borderId="4" xfId="2" applyNumberFormat="1" applyFont="1" applyFill="1" applyBorder="1"/>
    <xf numFmtId="164" fontId="4" fillId="0" borderId="0" xfId="2" applyNumberFormat="1" applyFont="1"/>
    <xf numFmtId="43" fontId="4" fillId="0" borderId="4" xfId="1" applyNumberFormat="1" applyFont="1" applyBorder="1"/>
    <xf numFmtId="168" fontId="0" fillId="0" borderId="0" xfId="2" applyNumberFormat="1" applyFont="1"/>
    <xf numFmtId="168" fontId="0" fillId="0" borderId="0" xfId="2" applyNumberFormat="1" applyFont="1" applyFill="1"/>
    <xf numFmtId="168" fontId="0" fillId="0" borderId="0" xfId="2" applyNumberFormat="1" applyFont="1" applyFill="1" applyAlignment="1">
      <alignment horizontal="right"/>
    </xf>
    <xf numFmtId="43" fontId="4" fillId="0" borderId="0" xfId="1" applyNumberFormat="1" applyFont="1" applyAlignment="1">
      <alignment wrapText="1"/>
    </xf>
    <xf numFmtId="168" fontId="4" fillId="0" borderId="0" xfId="2" applyNumberFormat="1" applyFont="1" applyAlignment="1">
      <alignment wrapText="1"/>
    </xf>
    <xf numFmtId="43" fontId="0" fillId="0" borderId="0" xfId="2" applyNumberFormat="1" applyFont="1"/>
    <xf numFmtId="169" fontId="0" fillId="0" borderId="0" xfId="0" applyNumberFormat="1"/>
    <xf numFmtId="43" fontId="0" fillId="0" borderId="0" xfId="0" applyNumberFormat="1"/>
    <xf numFmtId="168" fontId="3" fillId="0" borderId="0" xfId="2" applyNumberFormat="1" applyFont="1"/>
    <xf numFmtId="168" fontId="3" fillId="0" borderId="2" xfId="2" applyNumberFormat="1" applyFont="1" applyBorder="1"/>
    <xf numFmtId="168" fontId="3" fillId="0" borderId="3" xfId="2" applyNumberFormat="1" applyFont="1" applyBorder="1"/>
    <xf numFmtId="168" fontId="8" fillId="0" borderId="0" xfId="2" applyNumberFormat="1" applyFont="1"/>
    <xf numFmtId="43" fontId="4" fillId="0" borderId="0" xfId="1" applyNumberFormat="1" applyFont="1" applyBorder="1"/>
    <xf numFmtId="43" fontId="6" fillId="0" borderId="5" xfId="1" applyNumberFormat="1" applyFont="1" applyBorder="1"/>
    <xf numFmtId="43" fontId="10" fillId="0" borderId="6" xfId="1" applyNumberFormat="1" applyFont="1" applyBorder="1"/>
    <xf numFmtId="49" fontId="2" fillId="0" borderId="0" xfId="0" applyNumberFormat="1" applyFont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3" fontId="4" fillId="0" borderId="1" xfId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68" fontId="6" fillId="0" borderId="0" xfId="2" applyNumberFormat="1" applyFont="1" applyFill="1"/>
    <xf numFmtId="43" fontId="6" fillId="0" borderId="0" xfId="1" applyNumberFormat="1" applyFont="1" applyFill="1" applyAlignment="1"/>
    <xf numFmtId="167" fontId="0" fillId="0" borderId="0" xfId="0" applyNumberFormat="1"/>
    <xf numFmtId="168" fontId="3" fillId="0" borderId="0" xfId="2" applyNumberFormat="1" applyFont="1" applyFill="1"/>
    <xf numFmtId="168" fontId="9" fillId="0" borderId="0" xfId="2" applyNumberFormat="1" applyFont="1"/>
    <xf numFmtId="168" fontId="0" fillId="0" borderId="0" xfId="0" applyNumberFormat="1"/>
    <xf numFmtId="168" fontId="2" fillId="2" borderId="4" xfId="2" applyNumberFormat="1" applyFont="1" applyFill="1" applyBorder="1"/>
    <xf numFmtId="49" fontId="2" fillId="0" borderId="1" xfId="0" applyNumberFormat="1" applyFont="1" applyBorder="1" applyAlignment="1">
      <alignment horizontal="center"/>
    </xf>
    <xf numFmtId="168" fontId="3" fillId="0" borderId="7" xfId="2" applyNumberFormat="1" applyFont="1" applyBorder="1"/>
    <xf numFmtId="168" fontId="6" fillId="0" borderId="0" xfId="2" applyNumberFormat="1" applyFont="1" applyFill="1" applyAlignment="1">
      <alignment wrapText="1"/>
    </xf>
    <xf numFmtId="170" fontId="0" fillId="0" borderId="0" xfId="0" applyNumberFormat="1"/>
    <xf numFmtId="168" fontId="6" fillId="0" borderId="5" xfId="2" applyNumberFormat="1" applyFont="1" applyFill="1" applyBorder="1"/>
    <xf numFmtId="168" fontId="2" fillId="0" borderId="0" xfId="0" applyNumberFormat="1" applyFont="1"/>
    <xf numFmtId="166" fontId="6" fillId="0" borderId="0" xfId="1" applyFont="1" applyFill="1"/>
    <xf numFmtId="171" fontId="3" fillId="0" borderId="0" xfId="2" applyNumberFormat="1" applyFont="1"/>
    <xf numFmtId="171" fontId="3" fillId="0" borderId="2" xfId="2" applyNumberFormat="1" applyFont="1" applyBorder="1"/>
    <xf numFmtId="168" fontId="10" fillId="0" borderId="6" xfId="2" applyNumberFormat="1" applyFont="1" applyFill="1" applyBorder="1"/>
    <xf numFmtId="168" fontId="6" fillId="0" borderId="0" xfId="2" applyNumberFormat="1" applyFont="1" applyFill="1" applyBorder="1"/>
    <xf numFmtId="168" fontId="13" fillId="0" borderId="6" xfId="2" applyNumberFormat="1" applyFont="1" applyFill="1" applyBorder="1"/>
    <xf numFmtId="168" fontId="14" fillId="0" borderId="6" xfId="2" applyNumberFormat="1" applyFont="1" applyFill="1" applyBorder="1"/>
    <xf numFmtId="164" fontId="6" fillId="2" borderId="0" xfId="2" applyNumberFormat="1" applyFont="1" applyFill="1"/>
    <xf numFmtId="43" fontId="6" fillId="0" borderId="2" xfId="1" applyNumberFormat="1" applyFont="1" applyFill="1" applyBorder="1"/>
    <xf numFmtId="168" fontId="6" fillId="0" borderId="8" xfId="2" applyNumberFormat="1" applyFont="1" applyFill="1" applyBorder="1"/>
    <xf numFmtId="44" fontId="0" fillId="0" borderId="0" xfId="2" applyNumberFormat="1" applyFont="1"/>
    <xf numFmtId="164" fontId="6" fillId="0" borderId="8" xfId="2" applyNumberFormat="1" applyFont="1" applyFill="1" applyBorder="1"/>
    <xf numFmtId="164" fontId="6" fillId="0" borderId="8" xfId="2" applyNumberFormat="1" applyFont="1" applyBorder="1"/>
    <xf numFmtId="164" fontId="6" fillId="0" borderId="8" xfId="2" applyNumberFormat="1" applyFont="1" applyFill="1" applyBorder="1" applyAlignment="1">
      <alignment horizontal="right"/>
    </xf>
    <xf numFmtId="168" fontId="6" fillId="2" borderId="0" xfId="2" applyNumberFormat="1" applyFont="1" applyFill="1"/>
    <xf numFmtId="168" fontId="14" fillId="2" borderId="6" xfId="2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 xr:uid="{58A66C7F-BAD8-475E-8433-69A38B239130}"/>
    <cellStyle name="Normal 2 2" xfId="4" xr:uid="{D5EC778F-5C58-40F6-A18A-F60F9E16D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4"/>
  <sheetViews>
    <sheetView topLeftCell="C1" zoomScale="129" zoomScaleNormal="120" workbookViewId="0">
      <selection activeCell="G48" sqref="G48"/>
    </sheetView>
  </sheetViews>
  <sheetFormatPr defaultRowHeight="14.4"/>
  <cols>
    <col min="1" max="4" width="3" style="5" customWidth="1"/>
    <col min="5" max="5" width="31.44140625" style="5" customWidth="1"/>
    <col min="6" max="6" width="13.44140625" bestFit="1" customWidth="1"/>
    <col min="7" max="7" width="19.88671875" customWidth="1"/>
    <col min="8" max="8" width="9.5546875" bestFit="1" customWidth="1"/>
  </cols>
  <sheetData>
    <row r="1" spans="1:7" s="2" customFormat="1" ht="15" thickBot="1">
      <c r="A1" s="1"/>
      <c r="B1" s="1"/>
      <c r="C1" s="1"/>
      <c r="D1" s="1"/>
      <c r="E1" s="1"/>
      <c r="F1" s="64" t="s">
        <v>121</v>
      </c>
    </row>
    <row r="2" spans="1:7" ht="15" thickTop="1">
      <c r="A2" s="3" t="s">
        <v>0</v>
      </c>
      <c r="B2" s="3"/>
      <c r="C2" s="3"/>
      <c r="D2" s="3"/>
      <c r="E2" s="3"/>
      <c r="F2" s="46"/>
    </row>
    <row r="3" spans="1:7">
      <c r="A3" s="3"/>
      <c r="B3" s="3" t="s">
        <v>1</v>
      </c>
      <c r="C3" s="3"/>
      <c r="D3" s="3"/>
      <c r="E3" s="3"/>
      <c r="F3" s="46"/>
    </row>
    <row r="4" spans="1:7">
      <c r="A4" s="3"/>
      <c r="B4" s="3"/>
      <c r="C4" s="3" t="s">
        <v>2</v>
      </c>
      <c r="D4" s="3"/>
      <c r="E4" s="3"/>
      <c r="F4" s="46"/>
    </row>
    <row r="5" spans="1:7">
      <c r="A5" s="3"/>
      <c r="B5" s="3"/>
      <c r="C5" s="3"/>
      <c r="D5" s="3" t="s">
        <v>3</v>
      </c>
      <c r="E5" s="3"/>
      <c r="F5" s="46">
        <v>842685.77</v>
      </c>
    </row>
    <row r="6" spans="1:7" ht="15" thickBot="1">
      <c r="A6" s="3"/>
      <c r="B6" s="3"/>
      <c r="C6" s="3"/>
      <c r="D6" s="3" t="s">
        <v>4</v>
      </c>
      <c r="E6" s="3"/>
      <c r="F6" s="65">
        <v>18.7</v>
      </c>
    </row>
    <row r="7" spans="1:7">
      <c r="A7" s="3"/>
      <c r="B7" s="3"/>
      <c r="C7" s="3" t="s">
        <v>5</v>
      </c>
      <c r="D7" s="3"/>
      <c r="E7" s="3"/>
      <c r="F7" s="46">
        <f>F5+F6</f>
        <v>842704.47</v>
      </c>
    </row>
    <row r="8" spans="1:7">
      <c r="A8" s="3"/>
      <c r="B8" s="3"/>
      <c r="C8" s="3" t="s">
        <v>6</v>
      </c>
      <c r="D8" s="3"/>
      <c r="E8" s="3"/>
      <c r="F8" s="46"/>
    </row>
    <row r="9" spans="1:7">
      <c r="A9" s="3"/>
      <c r="B9" s="3"/>
      <c r="C9" s="3"/>
      <c r="D9" s="3" t="s">
        <v>7</v>
      </c>
      <c r="E9" s="3"/>
      <c r="F9" s="46">
        <v>539.62</v>
      </c>
    </row>
    <row r="10" spans="1:7">
      <c r="A10" s="3"/>
      <c r="B10" s="3"/>
      <c r="C10" s="3"/>
      <c r="D10" s="3" t="s">
        <v>8</v>
      </c>
      <c r="E10" s="3"/>
      <c r="F10" s="46">
        <v>584.74</v>
      </c>
    </row>
    <row r="11" spans="1:7">
      <c r="A11" s="3"/>
      <c r="B11" s="3"/>
      <c r="C11" s="3"/>
      <c r="D11" s="3" t="s">
        <v>9</v>
      </c>
      <c r="E11" s="3"/>
      <c r="F11" s="46">
        <v>29236.880000000001</v>
      </c>
    </row>
    <row r="12" spans="1:7">
      <c r="A12" s="3"/>
      <c r="B12" s="3"/>
      <c r="C12" s="3"/>
      <c r="D12" s="3" t="s">
        <v>10</v>
      </c>
      <c r="E12" s="3"/>
      <c r="F12" s="46">
        <v>109095.76</v>
      </c>
    </row>
    <row r="13" spans="1:7">
      <c r="A13" s="3"/>
      <c r="B13" s="3"/>
      <c r="C13" s="3"/>
      <c r="D13" s="3" t="s">
        <v>11</v>
      </c>
      <c r="E13" s="3"/>
      <c r="F13" s="60">
        <v>-39978.050000000003</v>
      </c>
      <c r="G13" s="3" t="s">
        <v>108</v>
      </c>
    </row>
    <row r="14" spans="1:7">
      <c r="A14" s="3"/>
      <c r="B14" s="3"/>
      <c r="C14" s="3"/>
      <c r="D14" s="3" t="s">
        <v>12</v>
      </c>
      <c r="E14" s="3"/>
      <c r="F14" s="46">
        <v>2469.19</v>
      </c>
      <c r="G14" s="45"/>
    </row>
    <row r="15" spans="1:7">
      <c r="A15" s="3"/>
      <c r="B15" s="3"/>
      <c r="C15" s="3"/>
      <c r="D15" s="3" t="s">
        <v>13</v>
      </c>
      <c r="E15" s="3"/>
      <c r="F15" s="46">
        <v>2181.31</v>
      </c>
    </row>
    <row r="16" spans="1:7" ht="15" thickBot="1">
      <c r="A16" s="3"/>
      <c r="B16" s="3"/>
      <c r="C16" s="3"/>
      <c r="D16" s="3" t="s">
        <v>14</v>
      </c>
      <c r="E16" s="3"/>
      <c r="F16" s="46">
        <v>700</v>
      </c>
    </row>
    <row r="17" spans="1:7" ht="15" thickBot="1">
      <c r="A17" s="3"/>
      <c r="B17" s="3"/>
      <c r="C17" s="3" t="s">
        <v>15</v>
      </c>
      <c r="D17" s="3"/>
      <c r="E17" s="3"/>
      <c r="F17" s="47">
        <f>SUM(F9:F16)</f>
        <v>104829.45</v>
      </c>
    </row>
    <row r="18" spans="1:7">
      <c r="A18" s="3"/>
      <c r="B18" s="3" t="s">
        <v>16</v>
      </c>
      <c r="C18" s="3"/>
      <c r="D18" s="3"/>
      <c r="E18" s="3"/>
      <c r="F18" s="46">
        <f>F17+F7</f>
        <v>947533.91999999993</v>
      </c>
      <c r="G18" s="4"/>
    </row>
    <row r="19" spans="1:7" ht="15" thickBot="1">
      <c r="A19" s="3"/>
      <c r="B19" s="3" t="s">
        <v>17</v>
      </c>
      <c r="C19" s="3"/>
      <c r="D19" s="3"/>
      <c r="E19" s="3"/>
      <c r="F19" s="46">
        <v>2974.37</v>
      </c>
      <c r="G19" s="4"/>
    </row>
    <row r="20" spans="1:7" s="5" customFormat="1" ht="10.8" thickBot="1">
      <c r="A20" s="3" t="s">
        <v>18</v>
      </c>
      <c r="B20" s="3"/>
      <c r="C20" s="3"/>
      <c r="D20" s="3"/>
      <c r="E20" s="3"/>
      <c r="F20" s="63">
        <f>F18+F19</f>
        <v>950508.28999999992</v>
      </c>
      <c r="G20" s="69"/>
    </row>
    <row r="21" spans="1:7" ht="15" thickTop="1">
      <c r="A21" s="3" t="s">
        <v>19</v>
      </c>
      <c r="B21" s="3"/>
      <c r="C21" s="3"/>
      <c r="D21" s="3"/>
      <c r="E21" s="3"/>
      <c r="F21" s="46"/>
      <c r="G21" s="62"/>
    </row>
    <row r="22" spans="1:7">
      <c r="A22" s="3"/>
      <c r="B22" s="3" t="s">
        <v>20</v>
      </c>
      <c r="C22" s="3"/>
      <c r="D22" s="3"/>
      <c r="E22" s="3"/>
      <c r="F22" s="46"/>
    </row>
    <row r="23" spans="1:7">
      <c r="A23" s="3"/>
      <c r="B23" s="3"/>
      <c r="C23" s="3" t="s">
        <v>21</v>
      </c>
      <c r="D23" s="3"/>
      <c r="E23" s="3"/>
      <c r="F23" s="46"/>
    </row>
    <row r="24" spans="1:7">
      <c r="A24" s="3"/>
      <c r="B24" s="3"/>
      <c r="C24" s="3"/>
      <c r="D24" s="3" t="s">
        <v>22</v>
      </c>
      <c r="E24" s="3"/>
      <c r="F24" s="46"/>
    </row>
    <row r="25" spans="1:7">
      <c r="A25" s="3"/>
      <c r="B25" s="3"/>
      <c r="C25" s="3"/>
      <c r="D25" s="3"/>
      <c r="E25" s="3" t="s">
        <v>110</v>
      </c>
      <c r="F25" s="46"/>
    </row>
    <row r="26" spans="1:7">
      <c r="A26" s="3"/>
      <c r="B26" s="3"/>
      <c r="C26" s="3"/>
      <c r="D26" s="3"/>
      <c r="E26" s="3" t="s">
        <v>98</v>
      </c>
      <c r="F26" s="71"/>
    </row>
    <row r="27" spans="1:7">
      <c r="A27" s="3"/>
      <c r="B27" s="3"/>
      <c r="C27" s="3"/>
      <c r="D27" s="3"/>
      <c r="E27" s="3" t="s">
        <v>99</v>
      </c>
      <c r="F27" s="71"/>
    </row>
    <row r="28" spans="1:7">
      <c r="A28" s="3"/>
      <c r="B28" s="3"/>
      <c r="C28" s="3"/>
      <c r="D28" s="3"/>
      <c r="E28" s="3" t="s">
        <v>100</v>
      </c>
      <c r="F28" s="71"/>
    </row>
    <row r="29" spans="1:7">
      <c r="A29" s="3"/>
      <c r="B29" s="3"/>
      <c r="C29" s="3"/>
      <c r="D29" s="3"/>
      <c r="E29" s="3" t="s">
        <v>23</v>
      </c>
      <c r="F29" s="71"/>
    </row>
    <row r="30" spans="1:7">
      <c r="A30" s="3"/>
      <c r="B30" s="3"/>
      <c r="C30" s="3"/>
      <c r="D30" s="3"/>
      <c r="E30" s="3" t="s">
        <v>24</v>
      </c>
      <c r="F30" s="71"/>
    </row>
    <row r="31" spans="1:7">
      <c r="A31" s="3"/>
      <c r="B31" s="3"/>
      <c r="C31" s="3"/>
      <c r="D31" s="3"/>
      <c r="E31" s="3" t="s">
        <v>25</v>
      </c>
      <c r="F31" s="71"/>
    </row>
    <row r="32" spans="1:7">
      <c r="A32" s="3"/>
      <c r="B32" s="3"/>
      <c r="C32" s="3"/>
      <c r="D32" s="3"/>
      <c r="E32" s="3" t="s">
        <v>26</v>
      </c>
      <c r="F32" s="71"/>
      <c r="G32" t="s">
        <v>128</v>
      </c>
    </row>
    <row r="33" spans="1:8">
      <c r="A33" s="3"/>
      <c r="B33" s="3"/>
      <c r="C33" s="3"/>
      <c r="D33" s="3"/>
      <c r="E33" s="3" t="s">
        <v>109</v>
      </c>
      <c r="F33" s="71"/>
    </row>
    <row r="34" spans="1:8">
      <c r="A34" s="3"/>
      <c r="B34" s="3"/>
      <c r="C34" s="3"/>
      <c r="D34" s="3"/>
      <c r="E34" s="3" t="s">
        <v>27</v>
      </c>
      <c r="F34" s="71"/>
    </row>
    <row r="35" spans="1:8">
      <c r="A35" s="3"/>
      <c r="B35" s="3"/>
      <c r="C35" s="3"/>
      <c r="D35" s="3"/>
      <c r="E35" s="3" t="s">
        <v>28</v>
      </c>
      <c r="F35" s="71"/>
      <c r="H35" s="44"/>
    </row>
    <row r="36" spans="1:8">
      <c r="A36" s="3"/>
      <c r="B36" s="3"/>
      <c r="C36" s="3"/>
      <c r="D36" s="3"/>
      <c r="E36" s="3" t="s">
        <v>30</v>
      </c>
      <c r="F36" s="71"/>
    </row>
    <row r="37" spans="1:8">
      <c r="A37" s="3"/>
      <c r="B37" s="3"/>
      <c r="C37" s="3"/>
      <c r="D37" s="3"/>
      <c r="E37" s="3" t="s">
        <v>29</v>
      </c>
      <c r="F37" s="71"/>
    </row>
    <row r="38" spans="1:8" ht="15" thickBot="1">
      <c r="A38" s="3"/>
      <c r="B38" s="3"/>
      <c r="C38" s="3"/>
      <c r="D38" s="3"/>
      <c r="E38" s="3" t="s">
        <v>31</v>
      </c>
      <c r="F38" s="71"/>
    </row>
    <row r="39" spans="1:8" ht="15" thickBot="1">
      <c r="A39" s="3"/>
      <c r="B39" s="3"/>
      <c r="C39" s="3"/>
      <c r="D39" s="3" t="s">
        <v>32</v>
      </c>
      <c r="E39" s="3"/>
      <c r="F39" s="72"/>
      <c r="G39" s="62"/>
    </row>
    <row r="40" spans="1:8" ht="15" thickBot="1">
      <c r="A40" s="3"/>
      <c r="B40" s="3"/>
      <c r="C40" s="3" t="s">
        <v>33</v>
      </c>
      <c r="D40" s="3"/>
      <c r="E40" s="3"/>
      <c r="F40" s="72"/>
    </row>
    <row r="41" spans="1:8">
      <c r="A41" s="3"/>
      <c r="B41" s="3" t="s">
        <v>34</v>
      </c>
      <c r="C41" s="3"/>
      <c r="D41" s="3"/>
      <c r="E41" s="3"/>
      <c r="F41" s="71"/>
    </row>
    <row r="42" spans="1:8">
      <c r="A42" s="3"/>
      <c r="B42" s="3" t="s">
        <v>35</v>
      </c>
      <c r="C42" s="3"/>
      <c r="D42" s="3"/>
      <c r="E42" s="3"/>
      <c r="F42" s="46"/>
    </row>
    <row r="43" spans="1:8">
      <c r="A43" s="3"/>
      <c r="B43" s="3"/>
      <c r="C43" s="3" t="s">
        <v>36</v>
      </c>
      <c r="D43" s="3"/>
      <c r="E43" s="3"/>
      <c r="F43" s="49"/>
      <c r="G43" s="3" t="s">
        <v>103</v>
      </c>
    </row>
    <row r="44" spans="1:8">
      <c r="A44" s="3"/>
      <c r="B44" s="3"/>
      <c r="C44" s="3" t="s">
        <v>37</v>
      </c>
      <c r="D44" s="3"/>
      <c r="E44" s="3"/>
      <c r="F44" s="46"/>
      <c r="G44" s="62"/>
      <c r="H44" s="62"/>
    </row>
    <row r="45" spans="1:8">
      <c r="A45" s="3"/>
      <c r="B45" s="3"/>
      <c r="C45" s="3" t="s">
        <v>38</v>
      </c>
      <c r="D45" s="3"/>
      <c r="E45" s="3"/>
      <c r="F45" s="46"/>
      <c r="G45" s="44"/>
      <c r="H45" s="62"/>
    </row>
    <row r="46" spans="1:8" ht="15" thickBot="1">
      <c r="A46" s="3"/>
      <c r="B46" s="3"/>
      <c r="C46" s="3" t="s">
        <v>39</v>
      </c>
      <c r="D46" s="3"/>
      <c r="E46" s="3"/>
      <c r="F46" s="61"/>
      <c r="H46" s="59"/>
    </row>
    <row r="47" spans="1:8" ht="15" thickBot="1">
      <c r="A47" s="3"/>
      <c r="B47" s="3" t="s">
        <v>40</v>
      </c>
      <c r="C47" s="3"/>
      <c r="D47" s="3"/>
      <c r="E47" s="3"/>
      <c r="F47" s="48"/>
    </row>
    <row r="48" spans="1:8" s="5" customFormat="1" ht="10.8" thickBot="1">
      <c r="A48" s="3" t="s">
        <v>41</v>
      </c>
      <c r="B48" s="3"/>
      <c r="C48" s="3"/>
      <c r="D48" s="3"/>
      <c r="E48" s="3"/>
      <c r="F48" s="63">
        <f>F47+F41</f>
        <v>0</v>
      </c>
      <c r="G48" s="69" t="s">
        <v>129</v>
      </c>
    </row>
    <row r="49" spans="6:6" ht="15" thickTop="1">
      <c r="F49" s="38"/>
    </row>
    <row r="50" spans="6:6">
      <c r="F50" s="38"/>
    </row>
    <row r="51" spans="6:6">
      <c r="F51" s="38"/>
    </row>
    <row r="52" spans="6:6">
      <c r="F52" s="38"/>
    </row>
    <row r="53" spans="6:6">
      <c r="F53" s="38"/>
    </row>
    <row r="54" spans="6:6">
      <c r="F54" s="38"/>
    </row>
  </sheetData>
  <phoneticPr fontId="11" type="noConversion"/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1"/>
  <sheetViews>
    <sheetView topLeftCell="A21" zoomScale="115" zoomScaleNormal="115" zoomScaleSheetLayoutView="40" workbookViewId="0">
      <selection activeCell="K36" sqref="K36"/>
    </sheetView>
  </sheetViews>
  <sheetFormatPr defaultRowHeight="14.4"/>
  <cols>
    <col min="2" max="2" width="47.33203125" style="10" customWidth="1"/>
    <col min="3" max="3" width="16.88671875" bestFit="1" customWidth="1"/>
    <col min="4" max="4" width="12.44140625" hidden="1" customWidth="1"/>
    <col min="5" max="5" width="15" bestFit="1" customWidth="1"/>
    <col min="6" max="6" width="17.44140625" hidden="1" customWidth="1"/>
    <col min="7" max="7" width="15" bestFit="1" customWidth="1"/>
    <col min="8" max="8" width="14.5546875" customWidth="1"/>
    <col min="9" max="9" width="14.5546875" hidden="1" customWidth="1"/>
    <col min="10" max="10" width="14.5546875" customWidth="1"/>
    <col min="11" max="11" width="13.88671875" bestFit="1" customWidth="1"/>
    <col min="12" max="12" width="91.88671875" style="9" bestFit="1" customWidth="1"/>
  </cols>
  <sheetData>
    <row r="1" spans="2:12" s="56" customFormat="1" ht="47.4" thickBot="1">
      <c r="B1" s="53"/>
      <c r="C1" s="54" t="s">
        <v>44</v>
      </c>
      <c r="D1" s="54" t="s">
        <v>42</v>
      </c>
      <c r="E1" s="54" t="s">
        <v>43</v>
      </c>
      <c r="F1" s="54" t="s">
        <v>93</v>
      </c>
      <c r="G1" s="54" t="s">
        <v>45</v>
      </c>
      <c r="H1" s="54" t="s">
        <v>95</v>
      </c>
      <c r="I1" s="54" t="s">
        <v>97</v>
      </c>
      <c r="J1" s="54" t="s">
        <v>102</v>
      </c>
      <c r="K1" s="54" t="s">
        <v>94</v>
      </c>
      <c r="L1" s="55" t="s">
        <v>75</v>
      </c>
    </row>
    <row r="2" spans="2:12" ht="16.2" thickTop="1">
      <c r="B2" s="6" t="s">
        <v>46</v>
      </c>
      <c r="C2" s="62"/>
      <c r="L2" s="18"/>
    </row>
    <row r="3" spans="2:12" ht="15.6">
      <c r="B3" s="6" t="s">
        <v>47</v>
      </c>
      <c r="C3" s="57"/>
      <c r="D3" s="57">
        <v>0</v>
      </c>
      <c r="E3" s="57">
        <v>0</v>
      </c>
      <c r="F3" s="57">
        <v>0</v>
      </c>
      <c r="G3" s="57">
        <v>0</v>
      </c>
      <c r="H3" s="57">
        <v>0</v>
      </c>
      <c r="I3" s="57">
        <v>0</v>
      </c>
      <c r="J3" s="57">
        <v>0</v>
      </c>
      <c r="K3" s="57">
        <f t="shared" ref="K3:K15" si="0">SUM(C3:J3)</f>
        <v>0</v>
      </c>
      <c r="L3" s="18"/>
    </row>
    <row r="4" spans="2:12" ht="15.6">
      <c r="B4" s="27" t="s">
        <v>48</v>
      </c>
      <c r="C4" s="57"/>
      <c r="D4" s="57">
        <v>0</v>
      </c>
      <c r="E4" s="57">
        <v>0</v>
      </c>
      <c r="F4" s="57">
        <v>0</v>
      </c>
      <c r="G4" s="57">
        <v>0</v>
      </c>
      <c r="H4" s="57">
        <v>300</v>
      </c>
      <c r="I4" s="57">
        <v>0</v>
      </c>
      <c r="J4" s="57">
        <v>0</v>
      </c>
      <c r="K4" s="57">
        <f t="shared" si="0"/>
        <v>300</v>
      </c>
      <c r="L4" s="28" t="s">
        <v>114</v>
      </c>
    </row>
    <row r="5" spans="2:12" ht="15.6" hidden="1">
      <c r="B5" s="6" t="s">
        <v>49</v>
      </c>
      <c r="C5" s="57">
        <v>588.42999999999995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f t="shared" si="0"/>
        <v>588.42999999999995</v>
      </c>
      <c r="L5" s="20"/>
    </row>
    <row r="6" spans="2:12" ht="15.6">
      <c r="B6" s="6" t="s">
        <v>50</v>
      </c>
      <c r="C6" s="57"/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f t="shared" si="0"/>
        <v>0</v>
      </c>
      <c r="L6" s="18"/>
    </row>
    <row r="7" spans="2:12" ht="15.6" hidden="1">
      <c r="B7" s="6" t="s">
        <v>51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f t="shared" si="0"/>
        <v>0</v>
      </c>
      <c r="L7" s="18"/>
    </row>
    <row r="8" spans="2:12" ht="15.6" hidden="1">
      <c r="B8" s="6" t="s">
        <v>52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f t="shared" si="0"/>
        <v>0</v>
      </c>
      <c r="L8" s="18"/>
    </row>
    <row r="9" spans="2:12" ht="15.6" hidden="1">
      <c r="B9" s="6" t="s">
        <v>88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f t="shared" si="0"/>
        <v>0</v>
      </c>
      <c r="L9" s="18"/>
    </row>
    <row r="10" spans="2:12" ht="15.6">
      <c r="B10" s="6" t="s">
        <v>89</v>
      </c>
      <c r="C10" s="57">
        <v>0</v>
      </c>
      <c r="D10" s="57">
        <v>0</v>
      </c>
      <c r="E10" s="57">
        <v>0</v>
      </c>
      <c r="F10" s="57">
        <v>0</v>
      </c>
      <c r="G10" s="57">
        <v>45062.5</v>
      </c>
      <c r="H10" s="57">
        <v>0</v>
      </c>
      <c r="I10" s="57">
        <v>0</v>
      </c>
      <c r="J10" s="57">
        <v>0</v>
      </c>
      <c r="K10" s="57">
        <f t="shared" si="0"/>
        <v>45062.5</v>
      </c>
      <c r="L10" s="18"/>
    </row>
    <row r="11" spans="2:12" ht="15.6" hidden="1">
      <c r="B11" s="6" t="s">
        <v>90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57">
        <v>0</v>
      </c>
      <c r="K11" s="57">
        <f t="shared" si="0"/>
        <v>0</v>
      </c>
      <c r="L11" s="18"/>
    </row>
    <row r="12" spans="2:12" ht="15.6">
      <c r="B12" s="6" t="s">
        <v>53</v>
      </c>
      <c r="C12" s="74">
        <v>0</v>
      </c>
      <c r="D12" s="74">
        <v>0</v>
      </c>
      <c r="E12" s="74">
        <v>62500</v>
      </c>
      <c r="F12" s="74">
        <v>0</v>
      </c>
      <c r="G12" s="74">
        <v>0</v>
      </c>
      <c r="H12" s="74">
        <v>0</v>
      </c>
      <c r="I12" s="74">
        <v>0</v>
      </c>
      <c r="J12" s="57">
        <v>0</v>
      </c>
      <c r="K12" s="57">
        <f t="shared" si="0"/>
        <v>62500</v>
      </c>
      <c r="L12" s="18"/>
    </row>
    <row r="13" spans="2:12" ht="15.6" hidden="1">
      <c r="B13" s="6" t="s">
        <v>101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57">
        <v>0</v>
      </c>
      <c r="K13" s="57">
        <f t="shared" si="0"/>
        <v>0</v>
      </c>
      <c r="L13" s="18"/>
    </row>
    <row r="14" spans="2:12" ht="16.2" thickBot="1">
      <c r="B14" s="6" t="s">
        <v>106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209698.35</v>
      </c>
      <c r="K14" s="57">
        <f t="shared" si="0"/>
        <v>209698.35</v>
      </c>
      <c r="L14" s="18" t="s">
        <v>107</v>
      </c>
    </row>
    <row r="15" spans="2:12" ht="16.2" thickBot="1">
      <c r="B15" s="6" t="s">
        <v>54</v>
      </c>
      <c r="C15" s="21"/>
      <c r="D15" s="21">
        <f t="shared" ref="D15" si="1">SUM(D3:D13)</f>
        <v>0</v>
      </c>
      <c r="E15" s="21">
        <f>SUM(E3:E14)</f>
        <v>62500</v>
      </c>
      <c r="F15" s="21">
        <f t="shared" ref="F15:J15" si="2">SUM(F3:F14)</f>
        <v>0</v>
      </c>
      <c r="G15" s="21">
        <f t="shared" si="2"/>
        <v>45062.5</v>
      </c>
      <c r="H15" s="21">
        <f t="shared" si="2"/>
        <v>300</v>
      </c>
      <c r="I15" s="21">
        <f t="shared" si="2"/>
        <v>0</v>
      </c>
      <c r="J15" s="21">
        <f t="shared" si="2"/>
        <v>209698.35</v>
      </c>
      <c r="K15" s="21">
        <f t="shared" si="0"/>
        <v>317560.84999999998</v>
      </c>
      <c r="L15" s="22"/>
    </row>
    <row r="16" spans="2:12" ht="15.6">
      <c r="B16" s="6" t="s">
        <v>55</v>
      </c>
      <c r="C16" s="25"/>
      <c r="D16" s="25"/>
      <c r="E16" s="25"/>
      <c r="F16" s="25"/>
      <c r="G16" s="25"/>
      <c r="H16" s="25"/>
      <c r="I16" s="25"/>
      <c r="J16" s="25"/>
      <c r="K16" s="25"/>
      <c r="L16" s="18"/>
    </row>
    <row r="17" spans="2:12" ht="15.6">
      <c r="B17" s="6"/>
      <c r="C17" s="4"/>
      <c r="D17" s="4"/>
      <c r="E17" s="4"/>
      <c r="F17" s="4"/>
      <c r="G17" s="4"/>
      <c r="H17" s="4"/>
      <c r="I17" s="4"/>
      <c r="J17" s="4"/>
      <c r="K17" s="4"/>
      <c r="L17" s="18"/>
    </row>
    <row r="18" spans="2:12" ht="15.6">
      <c r="B18" s="6" t="s">
        <v>56</v>
      </c>
      <c r="L18" s="18"/>
    </row>
    <row r="19" spans="2:12" ht="15.6">
      <c r="B19" s="6" t="s">
        <v>76</v>
      </c>
      <c r="C19" s="57"/>
      <c r="D19" s="57">
        <v>0</v>
      </c>
      <c r="E19" s="57">
        <v>52396.3</v>
      </c>
      <c r="F19" s="57"/>
      <c r="G19" s="57">
        <v>15964.26</v>
      </c>
      <c r="H19" s="57">
        <v>0</v>
      </c>
      <c r="I19" s="57">
        <v>0</v>
      </c>
      <c r="J19" s="57">
        <v>94421.75</v>
      </c>
      <c r="K19" s="57">
        <f t="shared" ref="K19:K32" si="3">SUM(C19:J19)</f>
        <v>162782.31</v>
      </c>
      <c r="L19" s="18"/>
    </row>
    <row r="20" spans="2:12" ht="15.6">
      <c r="B20" s="6" t="s">
        <v>77</v>
      </c>
      <c r="C20" s="57"/>
      <c r="D20" s="57">
        <v>0</v>
      </c>
      <c r="E20" s="57">
        <v>9365.2900000000009</v>
      </c>
      <c r="F20" s="57"/>
      <c r="G20" s="57">
        <v>1557.87</v>
      </c>
      <c r="H20" s="57">
        <v>0</v>
      </c>
      <c r="I20" s="57">
        <v>0</v>
      </c>
      <c r="J20" s="57">
        <v>17185.509999999998</v>
      </c>
      <c r="K20" s="57">
        <f t="shared" si="3"/>
        <v>28108.67</v>
      </c>
      <c r="L20" s="18"/>
    </row>
    <row r="21" spans="2:12" ht="15.6">
      <c r="B21" s="6" t="s">
        <v>59</v>
      </c>
      <c r="C21" s="57"/>
      <c r="D21" s="57">
        <v>0</v>
      </c>
      <c r="E21" s="57">
        <v>0</v>
      </c>
      <c r="F21" s="57"/>
      <c r="G21" s="57">
        <v>0</v>
      </c>
      <c r="H21" s="57">
        <v>0</v>
      </c>
      <c r="I21" s="57">
        <v>0</v>
      </c>
      <c r="J21" s="57">
        <v>0</v>
      </c>
      <c r="K21" s="57">
        <f t="shared" si="3"/>
        <v>0</v>
      </c>
      <c r="L21" s="18"/>
    </row>
    <row r="22" spans="2:12" ht="15.6">
      <c r="B22" s="6" t="s">
        <v>60</v>
      </c>
      <c r="C22" s="57">
        <v>0</v>
      </c>
      <c r="D22" s="57"/>
      <c r="E22" s="57">
        <v>0</v>
      </c>
      <c r="F22" s="57"/>
      <c r="G22" s="57">
        <v>0</v>
      </c>
      <c r="H22" s="57">
        <v>0</v>
      </c>
      <c r="I22" s="57"/>
      <c r="J22" s="57">
        <v>0</v>
      </c>
      <c r="K22" s="57">
        <f t="shared" si="3"/>
        <v>0</v>
      </c>
      <c r="L22" s="18"/>
    </row>
    <row r="23" spans="2:12" ht="15.6">
      <c r="B23" s="27" t="s">
        <v>119</v>
      </c>
      <c r="C23" s="57"/>
      <c r="D23" s="57">
        <v>0</v>
      </c>
      <c r="E23" s="57">
        <v>0</v>
      </c>
      <c r="F23" s="57"/>
      <c r="G23" s="57">
        <v>0</v>
      </c>
      <c r="H23" s="57">
        <v>0</v>
      </c>
      <c r="I23" s="57">
        <v>0</v>
      </c>
      <c r="J23" s="57">
        <v>0</v>
      </c>
      <c r="K23" s="57">
        <f t="shared" si="3"/>
        <v>0</v>
      </c>
      <c r="L23" s="18" t="s">
        <v>120</v>
      </c>
    </row>
    <row r="24" spans="2:12" ht="15.6">
      <c r="B24" s="6" t="s">
        <v>61</v>
      </c>
      <c r="C24" s="57"/>
      <c r="D24" s="57">
        <v>0</v>
      </c>
      <c r="E24" s="57">
        <v>0</v>
      </c>
      <c r="F24" s="57"/>
      <c r="G24" s="57">
        <v>0</v>
      </c>
      <c r="H24" s="57">
        <v>0</v>
      </c>
      <c r="I24" s="57">
        <v>0</v>
      </c>
      <c r="J24" s="57">
        <v>9391.85</v>
      </c>
      <c r="K24" s="57">
        <f t="shared" si="3"/>
        <v>9391.85</v>
      </c>
      <c r="L24" s="28" t="s">
        <v>111</v>
      </c>
    </row>
    <row r="25" spans="2:12" ht="15.6">
      <c r="B25" s="6" t="s">
        <v>66</v>
      </c>
      <c r="C25" s="57"/>
      <c r="D25" s="57">
        <v>0</v>
      </c>
      <c r="E25" s="57">
        <v>0</v>
      </c>
      <c r="F25" s="57"/>
      <c r="G25" s="57">
        <v>5901.01</v>
      </c>
      <c r="H25" s="57">
        <v>0</v>
      </c>
      <c r="I25" s="57">
        <v>0</v>
      </c>
      <c r="J25" s="57">
        <v>831</v>
      </c>
      <c r="K25" s="57">
        <f t="shared" si="3"/>
        <v>6732.01</v>
      </c>
      <c r="L25" s="18"/>
    </row>
    <row r="26" spans="2:12" ht="15.6">
      <c r="B26" s="6" t="s">
        <v>65</v>
      </c>
      <c r="C26" s="57"/>
      <c r="D26" s="57">
        <v>0</v>
      </c>
      <c r="E26" s="57">
        <v>0</v>
      </c>
      <c r="F26" s="57"/>
      <c r="G26" s="57">
        <v>155.86000000000001</v>
      </c>
      <c r="H26" s="57">
        <v>0</v>
      </c>
      <c r="I26" s="57">
        <v>0</v>
      </c>
      <c r="J26" s="57">
        <v>0</v>
      </c>
      <c r="K26" s="57">
        <f t="shared" si="3"/>
        <v>155.86000000000001</v>
      </c>
      <c r="L26" s="30" t="s">
        <v>115</v>
      </c>
    </row>
    <row r="27" spans="2:12" ht="15.6">
      <c r="B27" s="6" t="s">
        <v>64</v>
      </c>
      <c r="C27" s="57"/>
      <c r="D27" s="57">
        <v>0</v>
      </c>
      <c r="E27" s="57">
        <v>0</v>
      </c>
      <c r="F27" s="57"/>
      <c r="G27" s="57">
        <v>0</v>
      </c>
      <c r="H27" s="57">
        <v>0</v>
      </c>
      <c r="I27" s="57">
        <v>0</v>
      </c>
      <c r="J27" s="57">
        <v>0</v>
      </c>
      <c r="K27" s="57">
        <f t="shared" si="3"/>
        <v>0</v>
      </c>
      <c r="L27" s="30" t="s">
        <v>116</v>
      </c>
    </row>
    <row r="28" spans="2:12" ht="15.6">
      <c r="B28" s="6" t="s">
        <v>62</v>
      </c>
      <c r="C28" s="57"/>
      <c r="D28" s="57">
        <v>0</v>
      </c>
      <c r="E28" s="57">
        <v>0</v>
      </c>
      <c r="F28" s="57"/>
      <c r="G28" s="57">
        <v>416.65</v>
      </c>
      <c r="H28" s="57">
        <v>0</v>
      </c>
      <c r="I28" s="57">
        <v>0</v>
      </c>
      <c r="J28" s="57">
        <v>0</v>
      </c>
      <c r="K28" s="57">
        <f t="shared" si="3"/>
        <v>416.65</v>
      </c>
      <c r="L28" s="18"/>
    </row>
    <row r="29" spans="2:12" ht="15.6">
      <c r="B29" s="6" t="s">
        <v>58</v>
      </c>
      <c r="C29" s="57"/>
      <c r="D29" s="57">
        <v>0</v>
      </c>
      <c r="E29" s="57">
        <v>0</v>
      </c>
      <c r="F29" s="57"/>
      <c r="G29" s="57">
        <v>210</v>
      </c>
      <c r="H29" s="57">
        <v>0</v>
      </c>
      <c r="I29" s="57">
        <v>0</v>
      </c>
      <c r="J29" s="57">
        <v>0</v>
      </c>
      <c r="K29" s="57">
        <f t="shared" si="3"/>
        <v>210</v>
      </c>
      <c r="L29" s="18" t="s">
        <v>92</v>
      </c>
    </row>
    <row r="30" spans="2:12" ht="15.6">
      <c r="B30" s="6" t="s">
        <v>63</v>
      </c>
      <c r="C30" s="57"/>
      <c r="D30" s="57">
        <v>0</v>
      </c>
      <c r="E30" s="57">
        <v>0</v>
      </c>
      <c r="F30" s="57"/>
      <c r="G30" s="57">
        <v>0</v>
      </c>
      <c r="H30" s="57">
        <v>0</v>
      </c>
      <c r="I30" s="57">
        <v>0</v>
      </c>
      <c r="J30" s="57">
        <v>0</v>
      </c>
      <c r="K30" s="57">
        <f t="shared" si="3"/>
        <v>0</v>
      </c>
      <c r="L30" s="18"/>
    </row>
    <row r="31" spans="2:12" ht="15.6">
      <c r="B31" s="6" t="s">
        <v>67</v>
      </c>
      <c r="C31" s="79"/>
      <c r="D31" s="79">
        <v>0</v>
      </c>
      <c r="E31" s="79">
        <v>0</v>
      </c>
      <c r="F31" s="79"/>
      <c r="G31" s="79">
        <v>0</v>
      </c>
      <c r="H31" s="79">
        <v>0</v>
      </c>
      <c r="I31" s="79">
        <v>0</v>
      </c>
      <c r="J31" s="79">
        <v>5000</v>
      </c>
      <c r="K31" s="79">
        <f>SUM(C31:J31)</f>
        <v>5000</v>
      </c>
      <c r="L31" s="30"/>
    </row>
    <row r="32" spans="2:12" ht="16.2" thickBot="1">
      <c r="B32" s="6" t="s">
        <v>91</v>
      </c>
      <c r="C32" s="68"/>
      <c r="D32" s="68">
        <f t="shared" ref="D32:H32" si="4">SUM(D19:D31)</f>
        <v>0</v>
      </c>
      <c r="E32" s="68">
        <f t="shared" si="4"/>
        <v>61761.590000000004</v>
      </c>
      <c r="F32" s="68">
        <f>SUM(F19:F31)</f>
        <v>0</v>
      </c>
      <c r="G32" s="68">
        <f t="shared" si="4"/>
        <v>24205.65</v>
      </c>
      <c r="H32" s="68">
        <f t="shared" si="4"/>
        <v>0</v>
      </c>
      <c r="I32" s="68">
        <f>SUM(I19:I31)</f>
        <v>0</v>
      </c>
      <c r="J32" s="68">
        <f>SUM(J19:J31)</f>
        <v>126830.11</v>
      </c>
      <c r="K32" s="84">
        <f t="shared" si="3"/>
        <v>212797.35</v>
      </c>
      <c r="L32" s="51"/>
    </row>
    <row r="33" spans="2:12" ht="16.8" thickTop="1" thickBot="1">
      <c r="B33" s="6" t="s">
        <v>39</v>
      </c>
      <c r="C33" s="76"/>
      <c r="D33" s="73">
        <f t="shared" ref="D33" si="5">+D15-D32</f>
        <v>0</v>
      </c>
      <c r="E33" s="76">
        <f>+E15-E32</f>
        <v>738.40999999999622</v>
      </c>
      <c r="F33" s="75">
        <f>+F15-F32</f>
        <v>0</v>
      </c>
      <c r="G33" s="73">
        <f t="shared" ref="G33:H33" si="6">+G15-G32</f>
        <v>20856.849999999999</v>
      </c>
      <c r="H33" s="73">
        <f t="shared" si="6"/>
        <v>300</v>
      </c>
      <c r="I33" s="73">
        <f>+I15-I32</f>
        <v>0</v>
      </c>
      <c r="J33" s="76">
        <f>+J15-J32</f>
        <v>82868.240000000005</v>
      </c>
      <c r="K33" s="85">
        <f>SUM(C33:J33)</f>
        <v>104763.5</v>
      </c>
      <c r="L33" s="52"/>
    </row>
    <row r="34" spans="2:12" ht="16.2" thickTop="1">
      <c r="C34" s="66"/>
      <c r="E34" s="66"/>
      <c r="G34" s="70"/>
      <c r="J34" s="62"/>
      <c r="K34" s="62"/>
      <c r="L34" s="50"/>
    </row>
    <row r="35" spans="2:12" ht="15.6">
      <c r="B35" s="6"/>
      <c r="G35" s="67"/>
      <c r="K35" s="62"/>
    </row>
    <row r="36" spans="2:12" ht="15.6">
      <c r="B36" s="6"/>
      <c r="K36" t="s">
        <v>130</v>
      </c>
      <c r="L36" s="30"/>
    </row>
    <row r="37" spans="2:12" ht="15.6">
      <c r="B37" s="6"/>
    </row>
    <row r="38" spans="2:12" ht="15.6">
      <c r="B38" s="6"/>
    </row>
    <row r="39" spans="2:12" ht="15.6">
      <c r="B39" s="6"/>
    </row>
    <row r="40" spans="2:12" ht="15.6">
      <c r="B40" s="6"/>
    </row>
    <row r="41" spans="2:12" ht="15.6">
      <c r="B41" s="6"/>
    </row>
  </sheetData>
  <phoneticPr fontId="11" type="noConversion"/>
  <pageMargins left="0.25" right="0.25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tabSelected="1" zoomScale="110" zoomScaleNormal="110" zoomScaleSheetLayoutView="70" workbookViewId="0">
      <selection activeCell="P25" sqref="P25"/>
    </sheetView>
  </sheetViews>
  <sheetFormatPr defaultColWidth="9.109375" defaultRowHeight="14.4"/>
  <cols>
    <col min="1" max="1" width="4.109375" style="10" customWidth="1"/>
    <col min="2" max="2" width="15.5546875" style="10" bestFit="1" customWidth="1"/>
    <col min="3" max="3" width="3" style="10" customWidth="1"/>
    <col min="4" max="4" width="38.5546875" style="10" customWidth="1"/>
    <col min="5" max="5" width="17.5546875" style="38" bestFit="1" customWidth="1"/>
    <col min="6" max="6" width="2.44140625" style="38" customWidth="1"/>
    <col min="7" max="7" width="14.44140625" style="38" customWidth="1"/>
    <col min="8" max="8" width="2.44140625" style="38" customWidth="1"/>
    <col min="9" max="9" width="14.5546875" style="38" customWidth="1"/>
    <col min="10" max="10" width="2.44140625" style="38" customWidth="1"/>
    <col min="11" max="11" width="15.109375" style="38" bestFit="1" customWidth="1"/>
    <col min="12" max="12" width="2.44140625" style="38" customWidth="1"/>
    <col min="13" max="13" width="15.33203125" style="38" customWidth="1"/>
    <col min="14" max="14" width="2.44140625" style="38" hidden="1" customWidth="1"/>
    <col min="15" max="15" width="11.5546875" style="38" hidden="1" customWidth="1"/>
    <col min="16" max="16" width="64" style="9" customWidth="1"/>
    <col min="17" max="17" width="11.109375" style="9" bestFit="1" customWidth="1"/>
    <col min="18" max="16384" width="9.109375" style="9"/>
  </cols>
  <sheetData>
    <row r="1" spans="1:16" ht="15.6">
      <c r="A1" s="6"/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16" s="16" customFormat="1" ht="31.8" thickBot="1">
      <c r="A2" s="10" t="s">
        <v>69</v>
      </c>
      <c r="B2" s="10">
        <v>5</v>
      </c>
      <c r="C2" s="11"/>
      <c r="D2" s="11"/>
      <c r="E2" s="12" t="s">
        <v>70</v>
      </c>
      <c r="F2" s="13"/>
      <c r="G2" s="12" t="s">
        <v>71</v>
      </c>
      <c r="H2" s="13"/>
      <c r="I2" s="14" t="s">
        <v>72</v>
      </c>
      <c r="J2" s="13"/>
      <c r="K2" s="14" t="s">
        <v>73</v>
      </c>
      <c r="L2" s="13"/>
      <c r="M2" s="12" t="s">
        <v>74</v>
      </c>
      <c r="N2" s="13"/>
      <c r="O2" s="14" t="s">
        <v>73</v>
      </c>
      <c r="P2" s="15" t="s">
        <v>75</v>
      </c>
    </row>
    <row r="3" spans="1:16" ht="16.2" thickTop="1">
      <c r="A3" s="6"/>
      <c r="B3" s="6"/>
      <c r="C3" s="6" t="s">
        <v>46</v>
      </c>
      <c r="D3" s="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ht="15.6">
      <c r="A4" s="6"/>
      <c r="B4" s="6"/>
      <c r="C4" s="6"/>
      <c r="D4" s="6" t="s">
        <v>47</v>
      </c>
      <c r="E4" s="19"/>
      <c r="F4" s="19"/>
      <c r="G4" s="19">
        <f>E4/12*$B$2</f>
        <v>0</v>
      </c>
      <c r="H4" s="19"/>
      <c r="I4" s="19">
        <f>'Income Statement'!C3</f>
        <v>0</v>
      </c>
      <c r="J4" s="19"/>
      <c r="K4" s="19">
        <f>I4-G4</f>
        <v>0</v>
      </c>
      <c r="L4" s="19"/>
      <c r="M4" s="19">
        <v>1901444</v>
      </c>
      <c r="N4" s="19"/>
      <c r="O4" s="19">
        <f>M4-E4</f>
        <v>1901444</v>
      </c>
      <c r="P4" s="18" t="s">
        <v>105</v>
      </c>
    </row>
    <row r="5" spans="1:16" ht="15.6">
      <c r="A5" s="6"/>
      <c r="B5" s="6"/>
      <c r="C5" s="6"/>
      <c r="D5" s="6" t="s">
        <v>50</v>
      </c>
      <c r="E5" s="19"/>
      <c r="F5" s="19"/>
      <c r="G5" s="19">
        <f>E5/12*$B$2</f>
        <v>0</v>
      </c>
      <c r="H5" s="19"/>
      <c r="I5" s="19">
        <f>'Income Statement'!C6</f>
        <v>0</v>
      </c>
      <c r="J5" s="19"/>
      <c r="K5" s="19">
        <f>I5-G5</f>
        <v>0</v>
      </c>
      <c r="L5" s="19"/>
      <c r="M5" s="24">
        <f>+I5+E5/12*(12-$B$2)</f>
        <v>0</v>
      </c>
      <c r="N5" s="19"/>
      <c r="O5" s="19">
        <f>M5-E5</f>
        <v>0</v>
      </c>
      <c r="P5" s="28" t="s">
        <v>104</v>
      </c>
    </row>
    <row r="6" spans="1:16" ht="31.2" thickBot="1">
      <c r="A6" s="6"/>
      <c r="B6" s="6"/>
      <c r="C6" s="6"/>
      <c r="D6" s="6" t="s">
        <v>48</v>
      </c>
      <c r="E6" s="19"/>
      <c r="F6" s="19"/>
      <c r="G6" s="19">
        <f>E6/12*$B$2</f>
        <v>0</v>
      </c>
      <c r="H6" s="19"/>
      <c r="I6" s="19">
        <f>+'Income Statement'!C4</f>
        <v>0</v>
      </c>
      <c r="J6" s="19"/>
      <c r="K6" s="19">
        <f>I6-G6</f>
        <v>0</v>
      </c>
      <c r="L6" s="19"/>
      <c r="M6" s="19">
        <f>I6+2916*(12-B2)</f>
        <v>20412</v>
      </c>
      <c r="N6" s="19"/>
      <c r="O6" s="19"/>
      <c r="P6" s="28" t="s">
        <v>112</v>
      </c>
    </row>
    <row r="7" spans="1:16" ht="16.2" thickBot="1">
      <c r="A7" s="6"/>
      <c r="B7" s="6"/>
      <c r="C7" s="6" t="s">
        <v>54</v>
      </c>
      <c r="D7" s="6"/>
      <c r="E7" s="21">
        <f>ROUND(SUM(E3:E6),5)</f>
        <v>0</v>
      </c>
      <c r="F7" s="19"/>
      <c r="G7" s="21">
        <f>ROUND(SUM(G3:G6),5)</f>
        <v>0</v>
      </c>
      <c r="H7" s="19"/>
      <c r="I7" s="21">
        <f>ROUND(SUM(I3:I6),5)</f>
        <v>0</v>
      </c>
      <c r="J7" s="19"/>
      <c r="K7" s="21">
        <f>ROUND(SUM(K3:K6),5)</f>
        <v>0</v>
      </c>
      <c r="L7" s="19"/>
      <c r="M7" s="21">
        <f>ROUND(SUM(M3:M6),5)</f>
        <v>1921856</v>
      </c>
      <c r="N7" s="19"/>
      <c r="O7" s="21">
        <f>ROUND(SUM(O3:O5),5)</f>
        <v>1901444</v>
      </c>
      <c r="P7" s="78"/>
    </row>
    <row r="8" spans="1:16" ht="15.6">
      <c r="A8" s="6"/>
      <c r="B8" s="6" t="s">
        <v>55</v>
      </c>
      <c r="C8" s="6"/>
      <c r="D8" s="6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8"/>
    </row>
    <row r="9" spans="1:16" ht="15.6">
      <c r="A9" s="23"/>
      <c r="B9" s="23"/>
      <c r="C9" s="6" t="s">
        <v>56</v>
      </c>
      <c r="D9" s="6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8"/>
    </row>
    <row r="10" spans="1:16" ht="30.6">
      <c r="A10" s="23"/>
      <c r="B10" s="23"/>
      <c r="C10" s="6"/>
      <c r="D10" s="6" t="s">
        <v>76</v>
      </c>
      <c r="E10" s="19"/>
      <c r="F10" s="19"/>
      <c r="G10" s="19">
        <f>E10/12*$B$2</f>
        <v>0</v>
      </c>
      <c r="H10" s="19"/>
      <c r="I10" s="19">
        <f>'Income Statement'!C19</f>
        <v>0</v>
      </c>
      <c r="J10" s="19"/>
      <c r="K10" s="19">
        <f>G10-I10</f>
        <v>0</v>
      </c>
      <c r="L10" s="19"/>
      <c r="M10" s="24">
        <f>1217403.19-73367/12*9</f>
        <v>1162377.94</v>
      </c>
      <c r="N10" s="19"/>
      <c r="O10" s="19">
        <f>E10-M10</f>
        <v>-1162377.94</v>
      </c>
      <c r="P10" s="20" t="s">
        <v>123</v>
      </c>
    </row>
    <row r="11" spans="1:16" ht="16.2" thickBot="1">
      <c r="A11" s="23"/>
      <c r="B11" s="23"/>
      <c r="C11" s="6"/>
      <c r="D11" s="6" t="s">
        <v>77</v>
      </c>
      <c r="E11" s="81"/>
      <c r="F11" s="19"/>
      <c r="G11" s="82">
        <f>E11/12*$B$2</f>
        <v>0</v>
      </c>
      <c r="H11" s="19"/>
      <c r="I11" s="82">
        <f>'Income Statement'!C20</f>
        <v>0</v>
      </c>
      <c r="J11" s="19"/>
      <c r="K11" s="82">
        <f t="shared" ref="K11:K24" si="0">G11-I11</f>
        <v>0</v>
      </c>
      <c r="L11" s="19"/>
      <c r="M11" s="83">
        <f>+M10*0.22</f>
        <v>255723.14679999999</v>
      </c>
      <c r="N11" s="77"/>
      <c r="O11" s="77">
        <f>E11-M11</f>
        <v>-255723.14679999999</v>
      </c>
      <c r="P11" s="30" t="s">
        <v>113</v>
      </c>
    </row>
    <row r="12" spans="1:16" ht="16.2" thickBot="1">
      <c r="A12" s="23"/>
      <c r="B12" s="23"/>
      <c r="C12" s="6"/>
      <c r="D12" s="6" t="s">
        <v>126</v>
      </c>
      <c r="E12" s="33"/>
      <c r="F12" s="19"/>
      <c r="G12" s="33">
        <f t="shared" ref="G12:M12" si="1">SUM(G10:G11)</f>
        <v>0</v>
      </c>
      <c r="H12" s="19"/>
      <c r="I12" s="33">
        <f t="shared" si="1"/>
        <v>0</v>
      </c>
      <c r="J12" s="19"/>
      <c r="K12" s="33">
        <f t="shared" si="1"/>
        <v>0</v>
      </c>
      <c r="L12" s="19"/>
      <c r="M12" s="33">
        <f t="shared" si="1"/>
        <v>1418101.0867999999</v>
      </c>
      <c r="N12" s="19"/>
      <c r="O12" s="33"/>
      <c r="P12" s="34"/>
    </row>
    <row r="13" spans="1:16" ht="15.6">
      <c r="A13" s="23"/>
      <c r="B13" s="23"/>
      <c r="C13" s="6"/>
      <c r="D13" s="6"/>
      <c r="E13" s="33"/>
      <c r="F13" s="19"/>
      <c r="G13" s="33"/>
      <c r="H13" s="19"/>
      <c r="I13" s="33"/>
      <c r="J13" s="19"/>
      <c r="K13" s="33"/>
      <c r="L13" s="19"/>
      <c r="M13" s="33"/>
      <c r="N13" s="19"/>
      <c r="O13" s="33"/>
      <c r="P13" s="34"/>
    </row>
    <row r="14" spans="1:16" ht="15.6">
      <c r="A14" s="23" t="s">
        <v>78</v>
      </c>
      <c r="B14" s="23"/>
      <c r="C14" s="6"/>
      <c r="D14" s="6" t="s">
        <v>59</v>
      </c>
      <c r="E14" s="24"/>
      <c r="F14" s="26"/>
      <c r="G14" s="26">
        <f>E14/12*$B$2</f>
        <v>0</v>
      </c>
      <c r="H14" s="26"/>
      <c r="I14" s="19">
        <f>'Income Statement'!C21</f>
        <v>0</v>
      </c>
      <c r="J14" s="26"/>
      <c r="K14" s="26">
        <f>G14-I14</f>
        <v>0</v>
      </c>
      <c r="L14" s="26"/>
      <c r="M14" s="24">
        <f>9016*1.1</f>
        <v>9917.6</v>
      </c>
      <c r="N14" s="26"/>
      <c r="O14" s="19">
        <f t="shared" ref="O14:O26" si="2">E14-M14</f>
        <v>-9917.6</v>
      </c>
      <c r="P14" s="28"/>
    </row>
    <row r="15" spans="1:16" s="29" customFormat="1" ht="15.6">
      <c r="A15" s="23"/>
      <c r="B15" s="23"/>
      <c r="C15" s="27"/>
      <c r="D15" s="27" t="s">
        <v>119</v>
      </c>
      <c r="E15" s="24"/>
      <c r="F15" s="24"/>
      <c r="G15" s="24">
        <f>E15/12*$B$2</f>
        <v>0</v>
      </c>
      <c r="H15" s="24"/>
      <c r="I15" s="19">
        <f>+'Income Statement'!C23</f>
        <v>0</v>
      </c>
      <c r="J15" s="24"/>
      <c r="K15" s="26">
        <f>G15-I15</f>
        <v>0</v>
      </c>
      <c r="L15" s="24"/>
      <c r="M15" s="24">
        <f>+I15</f>
        <v>0</v>
      </c>
      <c r="N15" s="24"/>
      <c r="O15" s="25"/>
      <c r="P15" s="28" t="s">
        <v>120</v>
      </c>
    </row>
    <row r="16" spans="1:16" ht="15.6">
      <c r="A16" s="23" t="s">
        <v>79</v>
      </c>
      <c r="B16" s="23"/>
      <c r="C16" s="6"/>
      <c r="D16" s="6" t="s">
        <v>60</v>
      </c>
      <c r="E16" s="24"/>
      <c r="F16" s="26"/>
      <c r="G16" s="26">
        <f t="shared" ref="G16:G22" si="3">E16/12*$B$2</f>
        <v>0</v>
      </c>
      <c r="H16" s="26"/>
      <c r="I16" s="19">
        <f>+'Income Statement'!C22</f>
        <v>0</v>
      </c>
      <c r="J16" s="26"/>
      <c r="K16" s="24">
        <f>G16-I15</f>
        <v>0</v>
      </c>
      <c r="L16" s="24"/>
      <c r="M16" s="24">
        <f>+I16+E16/12*(12-$B$2)</f>
        <v>0</v>
      </c>
      <c r="N16" s="24"/>
      <c r="O16" s="25">
        <f>E16-M16</f>
        <v>0</v>
      </c>
      <c r="P16" s="28"/>
    </row>
    <row r="17" spans="1:16" s="29" customFormat="1" ht="15.6">
      <c r="A17" s="23" t="s">
        <v>80</v>
      </c>
      <c r="B17" s="23"/>
      <c r="C17" s="27"/>
      <c r="D17" s="6" t="s">
        <v>61</v>
      </c>
      <c r="E17" s="24"/>
      <c r="F17" s="24"/>
      <c r="G17" s="24">
        <f>E17/12*$B$2</f>
        <v>0</v>
      </c>
      <c r="H17" s="24"/>
      <c r="I17" s="19">
        <f>'Income Statement'!C24</f>
        <v>0</v>
      </c>
      <c r="J17" s="24"/>
      <c r="K17" s="24">
        <f>G17-I17</f>
        <v>0</v>
      </c>
      <c r="L17" s="24"/>
      <c r="M17" s="24">
        <f>+I17+E17/12*(12-$B$2)+25000</f>
        <v>25000</v>
      </c>
      <c r="N17" s="24"/>
      <c r="O17" s="25">
        <f t="shared" si="2"/>
        <v>-25000</v>
      </c>
      <c r="P17" s="18" t="s">
        <v>124</v>
      </c>
    </row>
    <row r="18" spans="1:16" ht="15.6">
      <c r="A18" s="23" t="s">
        <v>81</v>
      </c>
      <c r="B18" s="23"/>
      <c r="C18" s="6"/>
      <c r="D18" s="27" t="s">
        <v>66</v>
      </c>
      <c r="E18" s="24"/>
      <c r="F18" s="24"/>
      <c r="G18" s="24">
        <f t="shared" si="3"/>
        <v>0</v>
      </c>
      <c r="H18" s="24"/>
      <c r="I18" s="25">
        <f>'Income Statement'!C25</f>
        <v>0</v>
      </c>
      <c r="J18" s="24"/>
      <c r="K18" s="24">
        <f t="shared" si="0"/>
        <v>0</v>
      </c>
      <c r="L18" s="24"/>
      <c r="M18" s="24">
        <f>+I18+E18/12*(12-$B$2)</f>
        <v>0</v>
      </c>
      <c r="N18" s="24"/>
      <c r="O18" s="25">
        <f t="shared" si="2"/>
        <v>0</v>
      </c>
      <c r="P18" s="28" t="s">
        <v>117</v>
      </c>
    </row>
    <row r="19" spans="1:16" s="29" customFormat="1" ht="15.6">
      <c r="A19" s="23" t="s">
        <v>82</v>
      </c>
      <c r="B19" s="23"/>
      <c r="C19" s="27"/>
      <c r="D19" s="27" t="s">
        <v>65</v>
      </c>
      <c r="E19" s="24"/>
      <c r="F19" s="24"/>
      <c r="G19" s="24">
        <f t="shared" si="3"/>
        <v>0</v>
      </c>
      <c r="H19" s="24"/>
      <c r="I19" s="25">
        <f>'Income Statement'!C26</f>
        <v>0</v>
      </c>
      <c r="J19" s="24"/>
      <c r="K19" s="24">
        <f>G19-I19</f>
        <v>0</v>
      </c>
      <c r="L19" s="24"/>
      <c r="M19" s="24">
        <f>+I19+E19/12*(12-$B$2)</f>
        <v>0</v>
      </c>
      <c r="N19" s="24"/>
      <c r="O19" s="25">
        <f t="shared" si="2"/>
        <v>0</v>
      </c>
      <c r="P19" s="28" t="s">
        <v>118</v>
      </c>
    </row>
    <row r="20" spans="1:16" ht="15.6">
      <c r="A20" s="23" t="s">
        <v>83</v>
      </c>
      <c r="B20" s="23"/>
      <c r="C20" s="6"/>
      <c r="D20" s="6" t="s">
        <v>64</v>
      </c>
      <c r="E20" s="24"/>
      <c r="F20" s="26"/>
      <c r="G20" s="26">
        <f t="shared" si="3"/>
        <v>0</v>
      </c>
      <c r="H20" s="26"/>
      <c r="I20" s="19">
        <f>'Income Statement'!C27</f>
        <v>0</v>
      </c>
      <c r="J20" s="26"/>
      <c r="K20" s="26">
        <f t="shared" si="0"/>
        <v>0</v>
      </c>
      <c r="L20" s="26"/>
      <c r="M20" s="24">
        <f t="shared" ref="M20:M22" si="4">+I20+E20/12*(12-$B$2)</f>
        <v>0</v>
      </c>
      <c r="N20" s="26"/>
      <c r="O20" s="19">
        <f t="shared" si="2"/>
        <v>0</v>
      </c>
      <c r="P20" s="20"/>
    </row>
    <row r="21" spans="1:16" s="29" customFormat="1" ht="15.6">
      <c r="A21" s="23" t="s">
        <v>84</v>
      </c>
      <c r="B21" s="23"/>
      <c r="C21" s="27"/>
      <c r="D21" s="27" t="s">
        <v>62</v>
      </c>
      <c r="E21" s="24"/>
      <c r="F21" s="24"/>
      <c r="G21" s="24">
        <f t="shared" si="3"/>
        <v>0</v>
      </c>
      <c r="H21" s="24"/>
      <c r="I21" s="19">
        <f>'Income Statement'!C28</f>
        <v>0</v>
      </c>
      <c r="J21" s="24"/>
      <c r="K21" s="24">
        <f>G21-I21</f>
        <v>0</v>
      </c>
      <c r="L21" s="24"/>
      <c r="M21" s="24">
        <f>+I21+E21/12*(12-$B$2)</f>
        <v>0</v>
      </c>
      <c r="N21" s="24"/>
      <c r="O21" s="25">
        <f t="shared" si="2"/>
        <v>0</v>
      </c>
      <c r="P21" s="30"/>
    </row>
    <row r="22" spans="1:16" ht="15.6">
      <c r="A22" s="23" t="s">
        <v>57</v>
      </c>
      <c r="B22" s="23"/>
      <c r="C22" s="6"/>
      <c r="D22" s="6" t="s">
        <v>58</v>
      </c>
      <c r="E22" s="24"/>
      <c r="F22" s="26"/>
      <c r="G22" s="26">
        <f t="shared" si="3"/>
        <v>0</v>
      </c>
      <c r="H22" s="26"/>
      <c r="I22" s="19">
        <f>'Income Statement'!C29</f>
        <v>0</v>
      </c>
      <c r="J22" s="26"/>
      <c r="K22" s="26">
        <f t="shared" si="0"/>
        <v>0</v>
      </c>
      <c r="L22" s="26"/>
      <c r="M22" s="24">
        <f t="shared" si="4"/>
        <v>0</v>
      </c>
      <c r="N22" s="26"/>
      <c r="O22" s="19">
        <f t="shared" si="2"/>
        <v>0</v>
      </c>
      <c r="P22" s="20"/>
    </row>
    <row r="23" spans="1:16" ht="15.6">
      <c r="A23" s="23" t="s">
        <v>85</v>
      </c>
      <c r="B23" s="23"/>
      <c r="C23" s="6"/>
      <c r="D23" s="6" t="s">
        <v>96</v>
      </c>
      <c r="E23" s="24"/>
      <c r="F23" s="26"/>
      <c r="G23" s="26">
        <f>E23/12*$B$2</f>
        <v>0</v>
      </c>
      <c r="H23" s="26"/>
      <c r="I23" s="19">
        <f>'Income Statement'!C30</f>
        <v>0</v>
      </c>
      <c r="J23" s="26"/>
      <c r="K23" s="26">
        <f t="shared" si="0"/>
        <v>0</v>
      </c>
      <c r="L23" s="26"/>
      <c r="M23" s="24">
        <f>+I23+E23/12*(12-$B$2)</f>
        <v>0</v>
      </c>
      <c r="N23" s="26"/>
      <c r="O23" s="19">
        <f t="shared" si="2"/>
        <v>0</v>
      </c>
      <c r="P23" s="20"/>
    </row>
    <row r="24" spans="1:16" ht="46.2" thickBot="1">
      <c r="A24" s="23" t="s">
        <v>86</v>
      </c>
      <c r="B24" s="23"/>
      <c r="C24" s="6"/>
      <c r="D24" s="6" t="s">
        <v>67</v>
      </c>
      <c r="E24" s="31"/>
      <c r="F24" s="26"/>
      <c r="G24" s="32">
        <f>E24/12*$B$2</f>
        <v>0</v>
      </c>
      <c r="H24" s="26"/>
      <c r="I24" s="19">
        <f>'Income Statement'!C31</f>
        <v>0</v>
      </c>
      <c r="J24" s="26"/>
      <c r="K24" s="26">
        <f t="shared" si="0"/>
        <v>0</v>
      </c>
      <c r="L24" s="26"/>
      <c r="M24" s="24">
        <f>(+I24-8000)+E24/12*(12-$B$2)+(1700)*5-3382.83*2+8000</f>
        <v>1734.3400000000001</v>
      </c>
      <c r="N24" s="26"/>
      <c r="O24" s="19">
        <f t="shared" si="2"/>
        <v>-1734.3400000000001</v>
      </c>
      <c r="P24" s="20" t="s">
        <v>122</v>
      </c>
    </row>
    <row r="25" spans="1:16" ht="16.2" thickBot="1">
      <c r="A25" s="23"/>
      <c r="B25" s="23"/>
      <c r="C25" s="6"/>
      <c r="D25" s="6" t="s">
        <v>127</v>
      </c>
      <c r="E25" s="33"/>
      <c r="F25" s="19"/>
      <c r="G25" s="33">
        <f>SUM(G14:G24)</f>
        <v>0</v>
      </c>
      <c r="H25" s="19"/>
      <c r="I25" s="33">
        <f>SUM(I14:I24)</f>
        <v>0</v>
      </c>
      <c r="J25" s="19"/>
      <c r="K25" s="33">
        <f>SUM(K14:K24)</f>
        <v>0</v>
      </c>
      <c r="L25" s="19"/>
      <c r="M25" s="33">
        <f>SUM(M14:M24)</f>
        <v>36651.94</v>
      </c>
      <c r="N25" s="19"/>
      <c r="O25" s="33">
        <f t="shared" ref="O25" si="5">E25-M25</f>
        <v>-36651.94</v>
      </c>
      <c r="P25" s="34"/>
    </row>
    <row r="26" spans="1:16" ht="16.2" thickBot="1">
      <c r="A26" s="23"/>
      <c r="B26" s="23"/>
      <c r="C26" s="6" t="s">
        <v>68</v>
      </c>
      <c r="D26" s="6"/>
      <c r="E26" s="33">
        <f>+E12+E25</f>
        <v>0</v>
      </c>
      <c r="F26" s="19"/>
      <c r="G26" s="33">
        <f>+G12+G25</f>
        <v>0</v>
      </c>
      <c r="H26" s="19"/>
      <c r="I26" s="33">
        <f>+I12+I25</f>
        <v>0</v>
      </c>
      <c r="J26" s="19"/>
      <c r="K26" s="33">
        <f>+K12+K25</f>
        <v>0</v>
      </c>
      <c r="L26" s="19"/>
      <c r="M26" s="33">
        <f>+M12+M25</f>
        <v>1454753.0267999999</v>
      </c>
      <c r="N26" s="19"/>
      <c r="O26" s="33">
        <f t="shared" si="2"/>
        <v>-1454753.0267999999</v>
      </c>
      <c r="P26" s="34"/>
    </row>
    <row r="27" spans="1:16" s="10" customFormat="1" ht="16.2" thickBot="1">
      <c r="A27" s="6" t="s">
        <v>39</v>
      </c>
      <c r="B27" s="6"/>
      <c r="C27" s="6"/>
      <c r="D27" s="6"/>
      <c r="E27" s="35">
        <f>E7-E26</f>
        <v>0</v>
      </c>
      <c r="F27" s="36"/>
      <c r="G27" s="35">
        <f>G7-G26</f>
        <v>0</v>
      </c>
      <c r="H27" s="36"/>
      <c r="I27" s="35">
        <f>I7-I26</f>
        <v>0</v>
      </c>
      <c r="J27" s="36"/>
      <c r="K27" s="35">
        <f>+K7+K26</f>
        <v>0</v>
      </c>
      <c r="L27" s="36"/>
      <c r="M27" s="35">
        <f>M7-M26</f>
        <v>467102.97320000012</v>
      </c>
      <c r="N27" s="36"/>
      <c r="O27" s="35">
        <f>O7+O26</f>
        <v>446690.97320000012</v>
      </c>
      <c r="P27" s="37"/>
    </row>
    <row r="28" spans="1:16" ht="15" thickTop="1">
      <c r="M28" s="39"/>
    </row>
    <row r="29" spans="1:16">
      <c r="A29" s="9"/>
      <c r="M29" s="40"/>
      <c r="P29" s="29"/>
    </row>
    <row r="30" spans="1:16" ht="15.6">
      <c r="D30" s="6" t="s">
        <v>87</v>
      </c>
      <c r="M30" s="40"/>
    </row>
    <row r="31" spans="1:16" ht="15" customHeight="1">
      <c r="D31" s="58" t="s">
        <v>125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1"/>
    </row>
    <row r="32" spans="1:16" ht="15.75" customHeight="1">
      <c r="D32" s="6"/>
    </row>
    <row r="33" spans="1:15" s="43" customFormat="1" ht="15.6">
      <c r="A33" s="10"/>
      <c r="B33" s="10"/>
      <c r="C33" s="10"/>
      <c r="D33" s="6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s="43" customFormat="1" ht="15.6">
      <c r="A34" s="10"/>
      <c r="B34" s="10"/>
      <c r="C34" s="10"/>
      <c r="D34" s="6"/>
      <c r="E34" s="38"/>
      <c r="F34" s="38"/>
      <c r="G34" s="38"/>
      <c r="H34" s="38"/>
      <c r="I34" s="38"/>
      <c r="J34" s="38"/>
      <c r="K34" s="38"/>
      <c r="L34" s="38"/>
      <c r="M34" s="80"/>
      <c r="N34" s="38"/>
      <c r="O34" s="38"/>
    </row>
  </sheetData>
  <phoneticPr fontId="11" type="noConversion"/>
  <pageMargins left="0.25" right="0.25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Balance Sheet</vt:lpstr>
      <vt:lpstr>Income Statement</vt:lpstr>
      <vt:lpstr>Budget vs. Actual</vt:lpstr>
      <vt:lpstr>'Balance Sheet'!Print_Area</vt:lpstr>
      <vt:lpstr>'Budget vs. Actual'!Print_Area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 Lee</dc:creator>
  <cp:lastModifiedBy>Jo Connelly del Junco</cp:lastModifiedBy>
  <cp:lastPrinted>2022-05-12T15:58:02Z</cp:lastPrinted>
  <dcterms:created xsi:type="dcterms:W3CDTF">2015-06-05T18:17:20Z</dcterms:created>
  <dcterms:modified xsi:type="dcterms:W3CDTF">2023-10-09T21:41:37Z</dcterms:modified>
</cp:coreProperties>
</file>